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rit.kanarbik\OneDrive - Eesti Koolid 28\Üritused\Välk ja pauk 2019\Üritusele\Pärast\"/>
    </mc:Choice>
  </mc:AlternateContent>
  <xr:revisionPtr revIDLastSave="12" documentId="8_{0ED71B5A-C25A-420E-84AE-153A17B05AFF}" xr6:coauthVersionLast="41" xr6:coauthVersionMax="41" xr10:uidLastSave="{9FDD7D23-F5C8-4216-93B6-A008A77737EF}"/>
  <bookViews>
    <workbookView xWindow="-120" yWindow="-120" windowWidth="29040" windowHeight="15840" tabRatio="332" xr2:uid="{00000000-000D-0000-FFFF-FFFF00000000}"/>
  </bookViews>
  <sheets>
    <sheet name="TULEMUSED" sheetId="3" r:id="rId1"/>
    <sheet name="ANDMED" sheetId="8" state="hidden" r:id="rId2"/>
  </sheets>
  <definedNames>
    <definedName name="_2016_12_02___vlk_ja_pauk__quiz__vlk_ja_pauk_2016" localSheetId="1">ANDMED!$A$1:$AD$10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4" i="3" l="1"/>
  <c r="AY3" i="3"/>
  <c r="AY1" i="3"/>
  <c r="AW3" i="3" l="1"/>
  <c r="Y12" i="3"/>
  <c r="B13" i="3"/>
  <c r="C22" i="3"/>
  <c r="A3" i="3"/>
  <c r="W3" i="3"/>
  <c r="AU3" i="3"/>
  <c r="AV3" i="3" s="1"/>
  <c r="AS3" i="3"/>
  <c r="AT3" i="3" s="1"/>
  <c r="AQ3" i="3"/>
  <c r="AO3" i="3"/>
  <c r="AP3" i="3" s="1"/>
  <c r="AM3" i="3"/>
  <c r="AN3" i="3" s="1"/>
  <c r="AK3" i="3"/>
  <c r="AL3" i="3" s="1"/>
  <c r="AI3" i="3"/>
  <c r="AJ3" i="3" s="1"/>
  <c r="AG3" i="3"/>
  <c r="AG9" i="3"/>
  <c r="AG19" i="3"/>
  <c r="AG13" i="3"/>
  <c r="AG8" i="3"/>
  <c r="AH8" i="3" s="1"/>
  <c r="AG10" i="3"/>
  <c r="AH10" i="3" s="1"/>
  <c r="AG17" i="3"/>
  <c r="AH17" i="3" s="1"/>
  <c r="AG14" i="3"/>
  <c r="AG12" i="3"/>
  <c r="AH12" i="3" s="1"/>
  <c r="AG22" i="3"/>
  <c r="AG21" i="3"/>
  <c r="AG23" i="3"/>
  <c r="AG15" i="3"/>
  <c r="AG16" i="3"/>
  <c r="AH16" i="3" s="1"/>
  <c r="AG6" i="3"/>
  <c r="AG18" i="3"/>
  <c r="AH18" i="3" s="1"/>
  <c r="AG20" i="3"/>
  <c r="AG7" i="3"/>
  <c r="AH7" i="3" s="1"/>
  <c r="AG5" i="3"/>
  <c r="AG11" i="3"/>
  <c r="AH11" i="3" s="1"/>
  <c r="AH23" i="3"/>
  <c r="AH13" i="3"/>
  <c r="AH14" i="3"/>
  <c r="AE3" i="3"/>
  <c r="AC3" i="3"/>
  <c r="AD3" i="3" s="1"/>
  <c r="AA3" i="3"/>
  <c r="AB3" i="3" s="1"/>
  <c r="Y3" i="3"/>
  <c r="Z3" i="3" s="1"/>
  <c r="U3" i="3"/>
  <c r="V3" i="3" s="1"/>
  <c r="S3" i="3"/>
  <c r="T3" i="3" s="1"/>
  <c r="Q3" i="3"/>
  <c r="R3" i="3"/>
  <c r="O3" i="3"/>
  <c r="M3" i="3"/>
  <c r="K3" i="3"/>
  <c r="L3" i="3" s="1"/>
  <c r="I3" i="3"/>
  <c r="J3" i="3" s="1"/>
  <c r="G3" i="3"/>
  <c r="E3" i="3"/>
  <c r="F3" i="3"/>
  <c r="C3" i="3"/>
  <c r="B3" i="3"/>
  <c r="AK9" i="3" l="1"/>
  <c r="AL9" i="3" s="1"/>
  <c r="AK13" i="3"/>
  <c r="AL13" i="3" s="1"/>
  <c r="AW4" i="3"/>
  <c r="AX4" i="3" s="1"/>
  <c r="AW19" i="3"/>
  <c r="AX19" i="3" s="1"/>
  <c r="AW13" i="3"/>
  <c r="AX13" i="3" s="1"/>
  <c r="AW8" i="3"/>
  <c r="AX8" i="3" s="1"/>
  <c r="AW10" i="3"/>
  <c r="AX10" i="3" s="1"/>
  <c r="AW17" i="3"/>
  <c r="AX17" i="3" s="1"/>
  <c r="AW14" i="3"/>
  <c r="AX14" i="3" s="1"/>
  <c r="AW12" i="3"/>
  <c r="AX12" i="3" s="1"/>
  <c r="AW22" i="3"/>
  <c r="AX22" i="3" s="1"/>
  <c r="AW21" i="3"/>
  <c r="AX21" i="3" s="1"/>
  <c r="AW23" i="3"/>
  <c r="AX23" i="3" s="1"/>
  <c r="AW15" i="3"/>
  <c r="AX15" i="3" s="1"/>
  <c r="AW16" i="3"/>
  <c r="AX16" i="3" s="1"/>
  <c r="AW6" i="3"/>
  <c r="AX6" i="3" s="1"/>
  <c r="AW18" i="3"/>
  <c r="AX18" i="3" s="1"/>
  <c r="AW20" i="3"/>
  <c r="AX20" i="3" s="1"/>
  <c r="AW7" i="3"/>
  <c r="AX7" i="3" s="1"/>
  <c r="AW5" i="3"/>
  <c r="AX5" i="3" s="1"/>
  <c r="AW11" i="3"/>
  <c r="AX11" i="3" s="1"/>
  <c r="AW9" i="3"/>
  <c r="AX9" i="3" s="1"/>
  <c r="AU4" i="3"/>
  <c r="AV4" i="3" s="1"/>
  <c r="AU19" i="3"/>
  <c r="AV19" i="3" s="1"/>
  <c r="AU13" i="3"/>
  <c r="AV13" i="3" s="1"/>
  <c r="AU8" i="3"/>
  <c r="AV8" i="3" s="1"/>
  <c r="AU10" i="3"/>
  <c r="AV10" i="3" s="1"/>
  <c r="AU17" i="3"/>
  <c r="AV17" i="3" s="1"/>
  <c r="AU14" i="3"/>
  <c r="AV14" i="3" s="1"/>
  <c r="AU12" i="3"/>
  <c r="AU22" i="3"/>
  <c r="AU21" i="3"/>
  <c r="AV21" i="3" s="1"/>
  <c r="AU23" i="3"/>
  <c r="AV23" i="3" s="1"/>
  <c r="AU15" i="3"/>
  <c r="AV15" i="3" s="1"/>
  <c r="AU16" i="3"/>
  <c r="AV16" i="3" s="1"/>
  <c r="AU6" i="3"/>
  <c r="AU18" i="3"/>
  <c r="AU20" i="3"/>
  <c r="AV20" i="3" s="1"/>
  <c r="AU7" i="3"/>
  <c r="AV7" i="3" s="1"/>
  <c r="AU5" i="3"/>
  <c r="AV5" i="3" s="1"/>
  <c r="AU11" i="3"/>
  <c r="AV11" i="3" s="1"/>
  <c r="AU9" i="3"/>
  <c r="AV9" i="3" s="1"/>
  <c r="AS4" i="3"/>
  <c r="AT4" i="3" s="1"/>
  <c r="AS19" i="3"/>
  <c r="AT19" i="3" s="1"/>
  <c r="AS13" i="3"/>
  <c r="AT13" i="3" s="1"/>
  <c r="AS8" i="3"/>
  <c r="AT8" i="3" s="1"/>
  <c r="AS10" i="3"/>
  <c r="AT10" i="3" s="1"/>
  <c r="AS17" i="3"/>
  <c r="AT17" i="3" s="1"/>
  <c r="AS14" i="3"/>
  <c r="AT14" i="3" s="1"/>
  <c r="AS12" i="3"/>
  <c r="AT12" i="3" s="1"/>
  <c r="AS22" i="3"/>
  <c r="AT22" i="3" s="1"/>
  <c r="AS21" i="3"/>
  <c r="AT21" i="3" s="1"/>
  <c r="AS23" i="3"/>
  <c r="AT23" i="3" s="1"/>
  <c r="AS15" i="3"/>
  <c r="AT15" i="3" s="1"/>
  <c r="AS16" i="3"/>
  <c r="AT16" i="3" s="1"/>
  <c r="AS6" i="3"/>
  <c r="AT6" i="3" s="1"/>
  <c r="AS18" i="3"/>
  <c r="AT18" i="3" s="1"/>
  <c r="AS20" i="3"/>
  <c r="AT20" i="3" s="1"/>
  <c r="AS7" i="3"/>
  <c r="AS5" i="3"/>
  <c r="AT5" i="3" s="1"/>
  <c r="AS11" i="3"/>
  <c r="AT11" i="3" s="1"/>
  <c r="AS9" i="3"/>
  <c r="AT9" i="3" s="1"/>
  <c r="AQ4" i="3"/>
  <c r="AR4" i="3" s="1"/>
  <c r="AQ19" i="3"/>
  <c r="AR19" i="3" s="1"/>
  <c r="AQ13" i="3"/>
  <c r="AQ8" i="3"/>
  <c r="AR8" i="3" s="1"/>
  <c r="AQ10" i="3"/>
  <c r="AR10" i="3" s="1"/>
  <c r="AQ17" i="3"/>
  <c r="AR17" i="3" s="1"/>
  <c r="AQ14" i="3"/>
  <c r="AQ12" i="3"/>
  <c r="AQ22" i="3"/>
  <c r="AR22" i="3" s="1"/>
  <c r="AQ21" i="3"/>
  <c r="AR21" i="3" s="1"/>
  <c r="AQ23" i="3"/>
  <c r="AR23" i="3" s="1"/>
  <c r="AQ15" i="3"/>
  <c r="AR15" i="3" s="1"/>
  <c r="AQ16" i="3"/>
  <c r="AR16" i="3" s="1"/>
  <c r="AQ6" i="3"/>
  <c r="AR6" i="3" s="1"/>
  <c r="AQ18" i="3"/>
  <c r="AR18" i="3" s="1"/>
  <c r="AQ20" i="3"/>
  <c r="AR20" i="3" s="1"/>
  <c r="AQ7" i="3"/>
  <c r="AQ5" i="3"/>
  <c r="AQ11" i="3"/>
  <c r="AR11" i="3" s="1"/>
  <c r="AQ9" i="3"/>
  <c r="AR9" i="3" s="1"/>
  <c r="AO4" i="3"/>
  <c r="AP4" i="3" s="1"/>
  <c r="AO19" i="3"/>
  <c r="AP19" i="3" s="1"/>
  <c r="AO13" i="3"/>
  <c r="AP13" i="3" s="1"/>
  <c r="AO8" i="3"/>
  <c r="AP8" i="3" s="1"/>
  <c r="AO10" i="3"/>
  <c r="AP10" i="3" s="1"/>
  <c r="AO17" i="3"/>
  <c r="AP17" i="3" s="1"/>
  <c r="AO14" i="3"/>
  <c r="AP14" i="3" s="1"/>
  <c r="AO12" i="3"/>
  <c r="AP12" i="3" s="1"/>
  <c r="AO22" i="3"/>
  <c r="AP22" i="3" s="1"/>
  <c r="AO21" i="3"/>
  <c r="AP21" i="3" s="1"/>
  <c r="AO23" i="3"/>
  <c r="AP23" i="3" s="1"/>
  <c r="AO15" i="3"/>
  <c r="AP15" i="3" s="1"/>
  <c r="AO16" i="3"/>
  <c r="AP16" i="3" s="1"/>
  <c r="AO6" i="3"/>
  <c r="AP6" i="3" s="1"/>
  <c r="AO18" i="3"/>
  <c r="AP18" i="3" s="1"/>
  <c r="AO20" i="3"/>
  <c r="AP20" i="3" s="1"/>
  <c r="AO7" i="3"/>
  <c r="AP7" i="3" s="1"/>
  <c r="AO5" i="3"/>
  <c r="AP5" i="3" s="1"/>
  <c r="AO11" i="3"/>
  <c r="AP11" i="3" s="1"/>
  <c r="AO9" i="3"/>
  <c r="AP9" i="3" s="1"/>
  <c r="AM4" i="3"/>
  <c r="AN4" i="3" s="1"/>
  <c r="AM19" i="3"/>
  <c r="AN19" i="3" s="1"/>
  <c r="AM13" i="3"/>
  <c r="AN13" i="3" s="1"/>
  <c r="AM8" i="3"/>
  <c r="AN8" i="3" s="1"/>
  <c r="AM10" i="3"/>
  <c r="AN10" i="3" s="1"/>
  <c r="AM17" i="3"/>
  <c r="AN17" i="3" s="1"/>
  <c r="AM14" i="3"/>
  <c r="AN14" i="3" s="1"/>
  <c r="AM12" i="3"/>
  <c r="AN12" i="3" s="1"/>
  <c r="AM22" i="3"/>
  <c r="AN22" i="3" s="1"/>
  <c r="AM21" i="3"/>
  <c r="AN21" i="3" s="1"/>
  <c r="AM23" i="3"/>
  <c r="AN23" i="3" s="1"/>
  <c r="AM15" i="3"/>
  <c r="AN15" i="3" s="1"/>
  <c r="AM16" i="3"/>
  <c r="AN16" i="3" s="1"/>
  <c r="AM6" i="3"/>
  <c r="AN6" i="3" s="1"/>
  <c r="AM18" i="3"/>
  <c r="AN18" i="3" s="1"/>
  <c r="AM20" i="3"/>
  <c r="AN20" i="3" s="1"/>
  <c r="AM7" i="3"/>
  <c r="AN7" i="3" s="1"/>
  <c r="AM5" i="3"/>
  <c r="AN5" i="3" s="1"/>
  <c r="AM11" i="3"/>
  <c r="AN11" i="3" s="1"/>
  <c r="AM9" i="3"/>
  <c r="AN9" i="3" s="1"/>
  <c r="AK4" i="3"/>
  <c r="AL4" i="3" s="1"/>
  <c r="AK19" i="3"/>
  <c r="AK8" i="3"/>
  <c r="AK10" i="3"/>
  <c r="AL10" i="3" s="1"/>
  <c r="AK17" i="3"/>
  <c r="AL17" i="3" s="1"/>
  <c r="AK14" i="3"/>
  <c r="AL14" i="3" s="1"/>
  <c r="AK12" i="3"/>
  <c r="AL12" i="3" s="1"/>
  <c r="AK22" i="3"/>
  <c r="AL22" i="3" s="1"/>
  <c r="AK21" i="3"/>
  <c r="AL21" i="3" s="1"/>
  <c r="AK23" i="3"/>
  <c r="AL23" i="3" s="1"/>
  <c r="AK15" i="3"/>
  <c r="AL15" i="3" s="1"/>
  <c r="AK16" i="3"/>
  <c r="AL16" i="3" s="1"/>
  <c r="AK6" i="3"/>
  <c r="AL6" i="3" s="1"/>
  <c r="AK18" i="3"/>
  <c r="AL18" i="3" s="1"/>
  <c r="AK20" i="3"/>
  <c r="AL20" i="3" s="1"/>
  <c r="AK7" i="3"/>
  <c r="AL7" i="3" s="1"/>
  <c r="AK5" i="3"/>
  <c r="AK11" i="3"/>
  <c r="AI4" i="3"/>
  <c r="AJ4" i="3" s="1"/>
  <c r="AI19" i="3"/>
  <c r="AJ19" i="3" s="1"/>
  <c r="AI13" i="3"/>
  <c r="AJ13" i="3" s="1"/>
  <c r="AI8" i="3"/>
  <c r="AJ8" i="3" s="1"/>
  <c r="AI10" i="3"/>
  <c r="AJ10" i="3" s="1"/>
  <c r="AI17" i="3"/>
  <c r="AJ17" i="3" s="1"/>
  <c r="AI14" i="3"/>
  <c r="AJ14" i="3" s="1"/>
  <c r="AI12" i="3"/>
  <c r="AJ12" i="3" s="1"/>
  <c r="AI22" i="3"/>
  <c r="AJ22" i="3" s="1"/>
  <c r="AI21" i="3"/>
  <c r="AJ21" i="3" s="1"/>
  <c r="AI23" i="3"/>
  <c r="AJ23" i="3" s="1"/>
  <c r="AI15" i="3"/>
  <c r="AJ15" i="3" s="1"/>
  <c r="AI16" i="3"/>
  <c r="AJ16" i="3" s="1"/>
  <c r="AI6" i="3"/>
  <c r="AJ6" i="3" s="1"/>
  <c r="AI18" i="3"/>
  <c r="AJ18" i="3" s="1"/>
  <c r="AI20" i="3"/>
  <c r="AJ20" i="3" s="1"/>
  <c r="AI7" i="3"/>
  <c r="AJ7" i="3" s="1"/>
  <c r="AI5" i="3"/>
  <c r="AJ5" i="3" s="1"/>
  <c r="AI11" i="3"/>
  <c r="AJ11" i="3" s="1"/>
  <c r="AI9" i="3"/>
  <c r="AJ9" i="3" s="1"/>
  <c r="AG4" i="3"/>
  <c r="AH4" i="3" s="1"/>
  <c r="AE4" i="3"/>
  <c r="AE19" i="3"/>
  <c r="AE13" i="3"/>
  <c r="AE8" i="3"/>
  <c r="AF8" i="3" s="1"/>
  <c r="AE10" i="3"/>
  <c r="AE17" i="3"/>
  <c r="AE14" i="3"/>
  <c r="AE12" i="3"/>
  <c r="AE22" i="3"/>
  <c r="AE21" i="3"/>
  <c r="AE23" i="3"/>
  <c r="AF23" i="3" s="1"/>
  <c r="AE15" i="3"/>
  <c r="AE16" i="3"/>
  <c r="AE6" i="3"/>
  <c r="AE18" i="3"/>
  <c r="AE20" i="3"/>
  <c r="AF20" i="3" s="1"/>
  <c r="AE7" i="3"/>
  <c r="AE5" i="3"/>
  <c r="AE11" i="3"/>
  <c r="AF11" i="3" s="1"/>
  <c r="AE9" i="3"/>
  <c r="AC4" i="3"/>
  <c r="AD4" i="3" s="1"/>
  <c r="AC19" i="3"/>
  <c r="AD19" i="3" s="1"/>
  <c r="AC13" i="3"/>
  <c r="AD13" i="3" s="1"/>
  <c r="AC8" i="3"/>
  <c r="AD8" i="3" s="1"/>
  <c r="AC10" i="3"/>
  <c r="AD10" i="3" s="1"/>
  <c r="AC17" i="3"/>
  <c r="AD17" i="3" s="1"/>
  <c r="AC14" i="3"/>
  <c r="AD14" i="3" s="1"/>
  <c r="AC12" i="3"/>
  <c r="AD12" i="3" s="1"/>
  <c r="AC22" i="3"/>
  <c r="AD22" i="3" s="1"/>
  <c r="AC21" i="3"/>
  <c r="AD21" i="3" s="1"/>
  <c r="AC23" i="3"/>
  <c r="AD23" i="3" s="1"/>
  <c r="AC15" i="3"/>
  <c r="AD15" i="3" s="1"/>
  <c r="AC16" i="3"/>
  <c r="AD16" i="3" s="1"/>
  <c r="AC6" i="3"/>
  <c r="AD6" i="3" s="1"/>
  <c r="AC18" i="3"/>
  <c r="AD18" i="3" s="1"/>
  <c r="AC20" i="3"/>
  <c r="AD20" i="3" s="1"/>
  <c r="AC7" i="3"/>
  <c r="AD7" i="3" s="1"/>
  <c r="AC5" i="3"/>
  <c r="AD5" i="3" s="1"/>
  <c r="AC11" i="3"/>
  <c r="AD11" i="3" s="1"/>
  <c r="AC9" i="3"/>
  <c r="AD9" i="3" s="1"/>
  <c r="AA4" i="3"/>
  <c r="AB4" i="3" s="1"/>
  <c r="AA19" i="3"/>
  <c r="AB19" i="3" s="1"/>
  <c r="AA13" i="3"/>
  <c r="AB13" i="3" s="1"/>
  <c r="AA8" i="3"/>
  <c r="AB8" i="3" s="1"/>
  <c r="AA10" i="3"/>
  <c r="AB10" i="3" s="1"/>
  <c r="AA17" i="3"/>
  <c r="AB17" i="3" s="1"/>
  <c r="AA14" i="3"/>
  <c r="AB14" i="3" s="1"/>
  <c r="AA12" i="3"/>
  <c r="AB12" i="3" s="1"/>
  <c r="AA22" i="3"/>
  <c r="AB22" i="3" s="1"/>
  <c r="AA21" i="3"/>
  <c r="AB21" i="3" s="1"/>
  <c r="AA23" i="3"/>
  <c r="AB23" i="3" s="1"/>
  <c r="AA15" i="3"/>
  <c r="AB15" i="3" s="1"/>
  <c r="AA16" i="3"/>
  <c r="AB16" i="3" s="1"/>
  <c r="AA6" i="3"/>
  <c r="AB6" i="3" s="1"/>
  <c r="AA18" i="3"/>
  <c r="AB18" i="3" s="1"/>
  <c r="AA20" i="3"/>
  <c r="AB20" i="3" s="1"/>
  <c r="AA7" i="3"/>
  <c r="AB7" i="3" s="1"/>
  <c r="AA5" i="3"/>
  <c r="AB5" i="3" s="1"/>
  <c r="AA11" i="3"/>
  <c r="AB11" i="3" s="1"/>
  <c r="AA9" i="3"/>
  <c r="AB9" i="3" s="1"/>
  <c r="Y4" i="3"/>
  <c r="Z4" i="3" s="1"/>
  <c r="Y19" i="3"/>
  <c r="Z19" i="3" s="1"/>
  <c r="Y13" i="3"/>
  <c r="Z13" i="3" s="1"/>
  <c r="Y8" i="3"/>
  <c r="Z8" i="3" s="1"/>
  <c r="Y10" i="3"/>
  <c r="Z10" i="3" s="1"/>
  <c r="Y17" i="3"/>
  <c r="Z17" i="3" s="1"/>
  <c r="Y14" i="3"/>
  <c r="Z14" i="3" s="1"/>
  <c r="Y22" i="3"/>
  <c r="Z22" i="3" s="1"/>
  <c r="Y21" i="3"/>
  <c r="Z21" i="3" s="1"/>
  <c r="Y23" i="3"/>
  <c r="Y15" i="3"/>
  <c r="Z15" i="3" s="1"/>
  <c r="Y16" i="3"/>
  <c r="Z16" i="3" s="1"/>
  <c r="Y6" i="3"/>
  <c r="Z6" i="3" s="1"/>
  <c r="Y18" i="3"/>
  <c r="Z18" i="3" s="1"/>
  <c r="Y20" i="3"/>
  <c r="Z20" i="3" s="1"/>
  <c r="Y7" i="3"/>
  <c r="Z7" i="3" s="1"/>
  <c r="Y5" i="3"/>
  <c r="Z5" i="3" s="1"/>
  <c r="Y11" i="3"/>
  <c r="Z11" i="3" s="1"/>
  <c r="Y9" i="3"/>
  <c r="Z9" i="3" s="1"/>
  <c r="W4" i="3"/>
  <c r="W19" i="3"/>
  <c r="W13" i="3"/>
  <c r="W8" i="3"/>
  <c r="W10" i="3"/>
  <c r="W17" i="3"/>
  <c r="W14" i="3"/>
  <c r="W12" i="3"/>
  <c r="W22" i="3"/>
  <c r="X22" i="3" s="1"/>
  <c r="W21" i="3"/>
  <c r="W23" i="3"/>
  <c r="W15" i="3"/>
  <c r="W16" i="3"/>
  <c r="W6" i="3"/>
  <c r="W18" i="3"/>
  <c r="W20" i="3"/>
  <c r="X20" i="3" s="1"/>
  <c r="W7" i="3"/>
  <c r="W5" i="3"/>
  <c r="W11" i="3"/>
  <c r="W9" i="3"/>
  <c r="U4" i="3"/>
  <c r="V4" i="3" s="1"/>
  <c r="U19" i="3"/>
  <c r="V19" i="3" s="1"/>
  <c r="U13" i="3"/>
  <c r="V13" i="3" s="1"/>
  <c r="U8" i="3"/>
  <c r="V8" i="3" s="1"/>
  <c r="U10" i="3"/>
  <c r="V10" i="3" s="1"/>
  <c r="U17" i="3"/>
  <c r="V17" i="3" s="1"/>
  <c r="U14" i="3"/>
  <c r="V14" i="3" s="1"/>
  <c r="U12" i="3"/>
  <c r="V12" i="3" s="1"/>
  <c r="U22" i="3"/>
  <c r="U21" i="3"/>
  <c r="V21" i="3" s="1"/>
  <c r="U23" i="3"/>
  <c r="V23" i="3" s="1"/>
  <c r="U15" i="3"/>
  <c r="V15" i="3" s="1"/>
  <c r="U16" i="3"/>
  <c r="V16" i="3" s="1"/>
  <c r="U6" i="3"/>
  <c r="V6" i="3" s="1"/>
  <c r="U18" i="3"/>
  <c r="V18" i="3" s="1"/>
  <c r="U20" i="3"/>
  <c r="V20" i="3" s="1"/>
  <c r="U7" i="3"/>
  <c r="V7" i="3" s="1"/>
  <c r="U5" i="3"/>
  <c r="V5" i="3" s="1"/>
  <c r="U11" i="3"/>
  <c r="V11" i="3" s="1"/>
  <c r="U9" i="3"/>
  <c r="V9" i="3" s="1"/>
  <c r="S4" i="3"/>
  <c r="T4" i="3" s="1"/>
  <c r="S19" i="3"/>
  <c r="T19" i="3" s="1"/>
  <c r="S13" i="3"/>
  <c r="T13" i="3" s="1"/>
  <c r="S8" i="3"/>
  <c r="T8" i="3" s="1"/>
  <c r="S10" i="3"/>
  <c r="T10" i="3" s="1"/>
  <c r="S17" i="3"/>
  <c r="T17" i="3" s="1"/>
  <c r="S14" i="3"/>
  <c r="T14" i="3" s="1"/>
  <c r="S12" i="3"/>
  <c r="T12" i="3" s="1"/>
  <c r="S22" i="3"/>
  <c r="T22" i="3" s="1"/>
  <c r="S21" i="3"/>
  <c r="T21" i="3" s="1"/>
  <c r="S23" i="3"/>
  <c r="T23" i="3" s="1"/>
  <c r="S15" i="3"/>
  <c r="T15" i="3" s="1"/>
  <c r="S16" i="3"/>
  <c r="T16" i="3" s="1"/>
  <c r="S6" i="3"/>
  <c r="T6" i="3" s="1"/>
  <c r="S18" i="3"/>
  <c r="T18" i="3" s="1"/>
  <c r="S20" i="3"/>
  <c r="T20" i="3" s="1"/>
  <c r="S7" i="3"/>
  <c r="T7" i="3" s="1"/>
  <c r="S5" i="3"/>
  <c r="T5" i="3" s="1"/>
  <c r="S11" i="3"/>
  <c r="T11" i="3" s="1"/>
  <c r="S9" i="3"/>
  <c r="T9" i="3" s="1"/>
  <c r="Q4" i="3"/>
  <c r="R4" i="3" s="1"/>
  <c r="Q19" i="3"/>
  <c r="R19" i="3" s="1"/>
  <c r="Q13" i="3"/>
  <c r="R13" i="3" s="1"/>
  <c r="Q8" i="3"/>
  <c r="R8" i="3" s="1"/>
  <c r="Q10" i="3"/>
  <c r="R10" i="3" s="1"/>
  <c r="Q17" i="3"/>
  <c r="R17" i="3" s="1"/>
  <c r="Q14" i="3"/>
  <c r="R14" i="3" s="1"/>
  <c r="Q12" i="3"/>
  <c r="R12" i="3" s="1"/>
  <c r="Q22" i="3"/>
  <c r="R22" i="3" s="1"/>
  <c r="Q21" i="3"/>
  <c r="R21" i="3" s="1"/>
  <c r="Q23" i="3"/>
  <c r="R23" i="3" s="1"/>
  <c r="Q15" i="3"/>
  <c r="R15" i="3" s="1"/>
  <c r="Q16" i="3"/>
  <c r="R16" i="3" s="1"/>
  <c r="Q6" i="3"/>
  <c r="R6" i="3" s="1"/>
  <c r="Q18" i="3"/>
  <c r="R18" i="3" s="1"/>
  <c r="Q20" i="3"/>
  <c r="R20" i="3" s="1"/>
  <c r="Q7" i="3"/>
  <c r="R7" i="3" s="1"/>
  <c r="Q5" i="3"/>
  <c r="R5" i="3" s="1"/>
  <c r="Q11" i="3"/>
  <c r="R11" i="3" s="1"/>
  <c r="Q9" i="3"/>
  <c r="R9" i="3" s="1"/>
  <c r="X23" i="3"/>
  <c r="O4" i="3"/>
  <c r="O19" i="3"/>
  <c r="O13" i="3"/>
  <c r="O8" i="3"/>
  <c r="O10" i="3"/>
  <c r="O17" i="3"/>
  <c r="O14" i="3"/>
  <c r="O12" i="3"/>
  <c r="O22" i="3"/>
  <c r="O21" i="3"/>
  <c r="O23" i="3"/>
  <c r="P23" i="3" s="1"/>
  <c r="O15" i="3"/>
  <c r="O16" i="3"/>
  <c r="O6" i="3"/>
  <c r="O18" i="3"/>
  <c r="O20" i="3"/>
  <c r="O7" i="3"/>
  <c r="O5" i="3"/>
  <c r="O11" i="3"/>
  <c r="O9" i="3"/>
  <c r="M4" i="3"/>
  <c r="M19" i="3"/>
  <c r="M13" i="3"/>
  <c r="M8" i="3"/>
  <c r="M10" i="3"/>
  <c r="M17" i="3"/>
  <c r="M14" i="3"/>
  <c r="M12" i="3"/>
  <c r="M22" i="3"/>
  <c r="M21" i="3"/>
  <c r="M23" i="3"/>
  <c r="M15" i="3"/>
  <c r="M16" i="3"/>
  <c r="M6" i="3"/>
  <c r="M18" i="3"/>
  <c r="M20" i="3"/>
  <c r="M7" i="3"/>
  <c r="M5" i="3"/>
  <c r="M11" i="3"/>
  <c r="K4" i="3"/>
  <c r="K19" i="3"/>
  <c r="L19" i="3" s="1"/>
  <c r="K13" i="3"/>
  <c r="L13" i="3" s="1"/>
  <c r="K8" i="3"/>
  <c r="K10" i="3"/>
  <c r="K17" i="3"/>
  <c r="L17" i="3" s="1"/>
  <c r="K14" i="3"/>
  <c r="L14" i="3" s="1"/>
  <c r="K12" i="3"/>
  <c r="K22" i="3"/>
  <c r="L22" i="3" s="1"/>
  <c r="K21" i="3"/>
  <c r="L21" i="3" s="1"/>
  <c r="K23" i="3"/>
  <c r="K15" i="3"/>
  <c r="L15" i="3" s="1"/>
  <c r="K16" i="3"/>
  <c r="L16" i="3" s="1"/>
  <c r="K6" i="3"/>
  <c r="L6" i="3" s="1"/>
  <c r="K18" i="3"/>
  <c r="L18" i="3" s="1"/>
  <c r="K20" i="3"/>
  <c r="K7" i="3"/>
  <c r="L7" i="3" s="1"/>
  <c r="K5" i="3"/>
  <c r="K11" i="3"/>
  <c r="L11" i="3" s="1"/>
  <c r="I4" i="3"/>
  <c r="J4" i="3" s="1"/>
  <c r="I19" i="3"/>
  <c r="J19" i="3" s="1"/>
  <c r="I13" i="3"/>
  <c r="I8" i="3"/>
  <c r="J8" i="3" s="1"/>
  <c r="I10" i="3"/>
  <c r="J10" i="3" s="1"/>
  <c r="I17" i="3"/>
  <c r="J17" i="3" s="1"/>
  <c r="I14" i="3"/>
  <c r="J14" i="3" s="1"/>
  <c r="I12" i="3"/>
  <c r="J12" i="3" s="1"/>
  <c r="I22" i="3"/>
  <c r="J22" i="3" s="1"/>
  <c r="I21" i="3"/>
  <c r="J21" i="3" s="1"/>
  <c r="I23" i="3"/>
  <c r="J23" i="3" s="1"/>
  <c r="I15" i="3"/>
  <c r="I16" i="3"/>
  <c r="J16" i="3" s="1"/>
  <c r="I6" i="3"/>
  <c r="J6" i="3" s="1"/>
  <c r="I18" i="3"/>
  <c r="J18" i="3" s="1"/>
  <c r="I20" i="3"/>
  <c r="I7" i="3"/>
  <c r="J7" i="3" s="1"/>
  <c r="I5" i="3"/>
  <c r="J5" i="3" s="1"/>
  <c r="I11" i="3"/>
  <c r="J11" i="3" s="1"/>
  <c r="G4" i="3"/>
  <c r="H4" i="3" s="1"/>
  <c r="G19" i="3"/>
  <c r="H19" i="3" s="1"/>
  <c r="G13" i="3"/>
  <c r="H13" i="3" s="1"/>
  <c r="G8" i="3"/>
  <c r="H8" i="3" s="1"/>
  <c r="G10" i="3"/>
  <c r="H10" i="3" s="1"/>
  <c r="G17" i="3"/>
  <c r="H17" i="3" s="1"/>
  <c r="G14" i="3"/>
  <c r="H14" i="3" s="1"/>
  <c r="G12" i="3"/>
  <c r="G22" i="3"/>
  <c r="H22" i="3" s="1"/>
  <c r="G21" i="3"/>
  <c r="H21" i="3" s="1"/>
  <c r="G23" i="3"/>
  <c r="H23" i="3" s="1"/>
  <c r="G15" i="3"/>
  <c r="H15" i="3" s="1"/>
  <c r="G16" i="3"/>
  <c r="H16" i="3" s="1"/>
  <c r="G6" i="3"/>
  <c r="H6" i="3" s="1"/>
  <c r="G18" i="3"/>
  <c r="G20" i="3"/>
  <c r="H20" i="3" s="1"/>
  <c r="G7" i="3"/>
  <c r="H7" i="3" s="1"/>
  <c r="G5" i="3"/>
  <c r="H5" i="3" s="1"/>
  <c r="G11" i="3"/>
  <c r="H11" i="3" s="1"/>
  <c r="E4" i="3"/>
  <c r="F4" i="3" s="1"/>
  <c r="E19" i="3"/>
  <c r="F19" i="3" s="1"/>
  <c r="E13" i="3"/>
  <c r="F13" i="3" s="1"/>
  <c r="E8" i="3"/>
  <c r="F8" i="3" s="1"/>
  <c r="E10" i="3"/>
  <c r="F10" i="3" s="1"/>
  <c r="E17" i="3"/>
  <c r="F17" i="3" s="1"/>
  <c r="E14" i="3"/>
  <c r="F14" i="3" s="1"/>
  <c r="E12" i="3"/>
  <c r="F12" i="3" s="1"/>
  <c r="E22" i="3"/>
  <c r="F22" i="3" s="1"/>
  <c r="E21" i="3"/>
  <c r="F21" i="3" s="1"/>
  <c r="E23" i="3"/>
  <c r="F23" i="3" s="1"/>
  <c r="E15" i="3"/>
  <c r="F15" i="3" s="1"/>
  <c r="E16" i="3"/>
  <c r="F16" i="3" s="1"/>
  <c r="E6" i="3"/>
  <c r="F6" i="3" s="1"/>
  <c r="E18" i="3"/>
  <c r="F18" i="3" s="1"/>
  <c r="E20" i="3"/>
  <c r="F20" i="3" s="1"/>
  <c r="E7" i="3"/>
  <c r="F7" i="3" s="1"/>
  <c r="E5" i="3"/>
  <c r="F5" i="3" s="1"/>
  <c r="E11" i="3"/>
  <c r="F11" i="3" s="1"/>
  <c r="C4" i="3"/>
  <c r="D4" i="3" s="1"/>
  <c r="C19" i="3"/>
  <c r="D19" i="3" s="1"/>
  <c r="C13" i="3"/>
  <c r="D13" i="3" s="1"/>
  <c r="C8" i="3"/>
  <c r="D8" i="3" s="1"/>
  <c r="C10" i="3"/>
  <c r="D10" i="3" s="1"/>
  <c r="C17" i="3"/>
  <c r="D17" i="3" s="1"/>
  <c r="C14" i="3"/>
  <c r="D14" i="3" s="1"/>
  <c r="C12" i="3"/>
  <c r="D12" i="3" s="1"/>
  <c r="C21" i="3"/>
  <c r="D21" i="3" s="1"/>
  <c r="C23" i="3"/>
  <c r="D23" i="3" s="1"/>
  <c r="C15" i="3"/>
  <c r="D15" i="3" s="1"/>
  <c r="C16" i="3"/>
  <c r="D16" i="3" s="1"/>
  <c r="C6" i="3"/>
  <c r="D6" i="3" s="1"/>
  <c r="C18" i="3"/>
  <c r="D18" i="3" s="1"/>
  <c r="C20" i="3"/>
  <c r="D20" i="3" s="1"/>
  <c r="C7" i="3"/>
  <c r="D7" i="3" s="1"/>
  <c r="C5" i="3"/>
  <c r="D5" i="3" s="1"/>
  <c r="C11" i="3"/>
  <c r="B4" i="3"/>
  <c r="B19" i="3"/>
  <c r="B8" i="3"/>
  <c r="B10" i="3"/>
  <c r="B17" i="3"/>
  <c r="B14" i="3"/>
  <c r="B12" i="3"/>
  <c r="B22" i="3"/>
  <c r="B21" i="3"/>
  <c r="B23" i="3"/>
  <c r="B15" i="3"/>
  <c r="B16" i="3"/>
  <c r="B6" i="3"/>
  <c r="B18" i="3"/>
  <c r="B20" i="3"/>
  <c r="B7" i="3"/>
  <c r="B5" i="3"/>
  <c r="B11" i="3"/>
  <c r="A4" i="3"/>
  <c r="A19" i="3"/>
  <c r="A13" i="3"/>
  <c r="A8" i="3"/>
  <c r="A10" i="3"/>
  <c r="A17" i="3"/>
  <c r="A14" i="3"/>
  <c r="A12" i="3"/>
  <c r="A22" i="3"/>
  <c r="A21" i="3"/>
  <c r="A23" i="3"/>
  <c r="A15" i="3"/>
  <c r="A16" i="3"/>
  <c r="A6" i="3"/>
  <c r="A18" i="3"/>
  <c r="A20" i="3"/>
  <c r="A7" i="3"/>
  <c r="A5" i="3"/>
  <c r="A11" i="3"/>
  <c r="M9" i="3"/>
  <c r="K9" i="3"/>
  <c r="L9" i="3" s="1"/>
  <c r="I9" i="3"/>
  <c r="J9" i="3" s="1"/>
  <c r="G9" i="3"/>
  <c r="H9" i="3" s="1"/>
  <c r="E9" i="3"/>
  <c r="F9" i="3" s="1"/>
  <c r="C9" i="3"/>
  <c r="B9" i="3"/>
  <c r="A9" i="3"/>
  <c r="AY7" i="3" l="1"/>
  <c r="AY5" i="3"/>
  <c r="AY13" i="3"/>
  <c r="AY21" i="3"/>
  <c r="AY20" i="3"/>
  <c r="AY16" i="3"/>
  <c r="AY22" i="3"/>
  <c r="AY10" i="3"/>
  <c r="AY19" i="3"/>
  <c r="AY11" i="3"/>
  <c r="AY18" i="3"/>
  <c r="AY15" i="3"/>
  <c r="AY12" i="3"/>
  <c r="AY8" i="3"/>
  <c r="AY6" i="3"/>
  <c r="AY23" i="3"/>
  <c r="AY14" i="3"/>
  <c r="AY17" i="3"/>
  <c r="AY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Users\Gerrit\Dropbox\Ainekomisjon\Välk ja pauk\Andmete analüüs\2016-12-02 - vlk ja pauk  quiz  vlk ja pauk 2016.xls" keepAlive="1" name="2016-12-02 - vlk ja pauk  quiz  vlk ja pauk 2016" type="5" refreshedVersion="3" background="1" saveData="1">
    <dbPr connection="Provider=Microsoft.ACE.OLEDB.12.0;User ID=Admin;Data Source=D:\Välk ja pauk 2016\2016-12-02 - vlk ja pauk  quiz  vlk ja pauk 2016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'Vlk ja pauk 2016$'" commandType="3"/>
  </connection>
</connections>
</file>

<file path=xl/sharedStrings.xml><?xml version="1.0" encoding="utf-8"?>
<sst xmlns="http://schemas.openxmlformats.org/spreadsheetml/2006/main" count="685" uniqueCount="394">
  <si>
    <t>Võistkonna liikmed</t>
  </si>
  <si>
    <t>Kool</t>
  </si>
  <si>
    <t>Summa</t>
  </si>
  <si>
    <t>Koht</t>
  </si>
  <si>
    <t>1. vastused</t>
  </si>
  <si>
    <t>2. vastused</t>
  </si>
  <si>
    <t>3. vastused</t>
  </si>
  <si>
    <t>4. vastused</t>
  </si>
  <si>
    <t>5. vastused</t>
  </si>
  <si>
    <t>6. vastused</t>
  </si>
  <si>
    <t xml:space="preserve">1. p.-d </t>
  </si>
  <si>
    <t xml:space="preserve">2. p.-d </t>
  </si>
  <si>
    <t xml:space="preserve">3. p.-d </t>
  </si>
  <si>
    <t xml:space="preserve">4. p.-d </t>
  </si>
  <si>
    <t xml:space="preserve">5. p.-d </t>
  </si>
  <si>
    <t xml:space="preserve">6. p.-d </t>
  </si>
  <si>
    <t xml:space="preserve">7. p.-d </t>
  </si>
  <si>
    <t xml:space="preserve">8. p.-d </t>
  </si>
  <si>
    <t xml:space="preserve">9. p.-d </t>
  </si>
  <si>
    <t xml:space="preserve">10. p.-d </t>
  </si>
  <si>
    <t xml:space="preserve">11. p.-d </t>
  </si>
  <si>
    <t>12. vastused</t>
  </si>
  <si>
    <t xml:space="preserve">12. p.-d </t>
  </si>
  <si>
    <t xml:space="preserve">13. p.-d </t>
  </si>
  <si>
    <t>14. vastused</t>
  </si>
  <si>
    <t xml:space="preserve">14. p.-d </t>
  </si>
  <si>
    <t>15. vastused</t>
  </si>
  <si>
    <t xml:space="preserve">15. p.-d </t>
  </si>
  <si>
    <t>16. vastused</t>
  </si>
  <si>
    <t xml:space="preserve">16. p.-d </t>
  </si>
  <si>
    <t>17. vastused</t>
  </si>
  <si>
    <t xml:space="preserve">17. p.-d </t>
  </si>
  <si>
    <t>18. vastused</t>
  </si>
  <si>
    <t xml:space="preserve">18. p.-d </t>
  </si>
  <si>
    <t>19. vastused</t>
  </si>
  <si>
    <t xml:space="preserve">19. p.-d </t>
  </si>
  <si>
    <t>20. vastused</t>
  </si>
  <si>
    <t xml:space="preserve">20. p.-d </t>
  </si>
  <si>
    <t>21. vastused</t>
  </si>
  <si>
    <t xml:space="preserve">21. p.-d </t>
  </si>
  <si>
    <t xml:space="preserve">22. p.-d </t>
  </si>
  <si>
    <t>Õiged vastused</t>
  </si>
  <si>
    <t>Õpilaste nimed</t>
  </si>
  <si>
    <t>1 küsimus</t>
  </si>
  <si>
    <t>2 küsimus</t>
  </si>
  <si>
    <t>3 küsimus</t>
  </si>
  <si>
    <t>4 küsimus</t>
  </si>
  <si>
    <t>5 küsimus</t>
  </si>
  <si>
    <t>6 küsimus</t>
  </si>
  <si>
    <t>8 küsimus</t>
  </si>
  <si>
    <t>9 küsimus</t>
  </si>
  <si>
    <t>10 küsimus</t>
  </si>
  <si>
    <t>11 küsimus</t>
  </si>
  <si>
    <t>12 küsimus</t>
  </si>
  <si>
    <t>13 küsimus</t>
  </si>
  <si>
    <t>14 küsimus</t>
  </si>
  <si>
    <t>15 küsimus</t>
  </si>
  <si>
    <t>16 küsimus</t>
  </si>
  <si>
    <t>17 küsimus</t>
  </si>
  <si>
    <t>18 küsimus</t>
  </si>
  <si>
    <t>19 küsimus</t>
  </si>
  <si>
    <t>20 küsimus</t>
  </si>
  <si>
    <t>21 küsimus</t>
  </si>
  <si>
    <t>22 küsimus</t>
  </si>
  <si>
    <t>23 küsimus</t>
  </si>
  <si>
    <t>24 küsimus</t>
  </si>
  <si>
    <t>9. vastused</t>
  </si>
  <si>
    <t xml:space="preserve">10. vastused </t>
  </si>
  <si>
    <r>
      <t xml:space="preserve">11. vastused </t>
    </r>
    <r>
      <rPr>
        <sz val="16"/>
        <color indexed="10"/>
        <rFont val="Calibri"/>
        <family val="2"/>
        <charset val="186"/>
      </rPr>
      <t xml:space="preserve"> </t>
    </r>
  </si>
  <si>
    <t>22. vastused</t>
  </si>
  <si>
    <t>13. vastused</t>
  </si>
  <si>
    <t>7 1. vihje</t>
  </si>
  <si>
    <t>7 2. vihje</t>
  </si>
  <si>
    <t>7 3. vihje</t>
  </si>
  <si>
    <t>Mendelejev</t>
  </si>
  <si>
    <t>hapnik</t>
  </si>
  <si>
    <t>elastsus</t>
  </si>
  <si>
    <t>papüürus, laserprinter</t>
  </si>
  <si>
    <t>tugev torm, orkaan</t>
  </si>
  <si>
    <t>7.  vastused</t>
  </si>
  <si>
    <t>Valjus, meeter, sagedus</t>
  </si>
  <si>
    <t>mineraalvesi</t>
  </si>
  <si>
    <t>8.  1. vihje</t>
  </si>
  <si>
    <t>8.  2. vihje</t>
  </si>
  <si>
    <t>8.  3. vihje</t>
  </si>
  <si>
    <t>ainehulk, teepikkus, sagedus, tihedus, temperatuur, voolutugevus, soojushulk</t>
  </si>
  <si>
    <t>inerts,vastastikmõju</t>
  </si>
  <si>
    <t>Aatomik</t>
  </si>
  <si>
    <t>ärritav, kahjulik</t>
  </si>
  <si>
    <t>Eesti Teaduste Akadeemia</t>
  </si>
  <si>
    <t>aku</t>
  </si>
  <si>
    <t>Breaking Bad</t>
  </si>
  <si>
    <t>must auk</t>
  </si>
  <si>
    <t>kullakallis</t>
  </si>
  <si>
    <t>A3,B5,C2,D6,E4,F1</t>
  </si>
  <si>
    <t>f,e,b</t>
  </si>
  <si>
    <t>Alavere põhikool</t>
  </si>
  <si>
    <t>-</t>
  </si>
  <si>
    <t>Henri Aller, Kadri Kuivallik, Merili Mangus, Artur Johan Unga</t>
  </si>
  <si>
    <t>mendeleiev</t>
  </si>
  <si>
    <t>orkaan, tugev torm</t>
  </si>
  <si>
    <t>a2, b5, c3, d6, e4, f1</t>
  </si>
  <si>
    <t>0, 0, sagedus</t>
  </si>
  <si>
    <t>0</t>
  </si>
  <si>
    <t>aine hulk, 0, sagedus, tihedus, 0, 0</t>
  </si>
  <si>
    <t>0,1041</t>
  </si>
  <si>
    <t>6000</t>
  </si>
  <si>
    <t>22200</t>
  </si>
  <si>
    <t>inerts, vastastikmõju</t>
  </si>
  <si>
    <t>c, f, b</t>
  </si>
  <si>
    <t>aatomik</t>
  </si>
  <si>
    <t>Rõhu all</t>
  </si>
  <si>
    <t>2</t>
  </si>
  <si>
    <t>eesti teadlaste ühendus</t>
  </si>
  <si>
    <t>breaking bad</t>
  </si>
  <si>
    <t>Aruküla Põhikool</t>
  </si>
  <si>
    <t>Pavel Perepjolkin, Mairo Trump, Aleksandra Altmets, Markus August Lilleberg</t>
  </si>
  <si>
    <t>Hapnik</t>
  </si>
  <si>
    <t>Elastsus</t>
  </si>
  <si>
    <t>C2, A3, E4, F1, D6, B5</t>
  </si>
  <si>
    <t>a) helitugevus, b) meeter, c) helisagedus</t>
  </si>
  <si>
    <t>paekivi</t>
  </si>
  <si>
    <t>1. ainehulk, 2. , 3. sagedus, 4. tihedus, 5. temperatuur, 6. voolutugevus</t>
  </si>
  <si>
    <t>104100</t>
  </si>
  <si>
    <t>1000</t>
  </si>
  <si>
    <t>1) inertsus, 2) põrkejõud</t>
  </si>
  <si>
    <t>e, f, b</t>
  </si>
  <si>
    <t>Ohtlik aine</t>
  </si>
  <si>
    <t>14</t>
  </si>
  <si>
    <t>Eesti teadlaste selts</t>
  </si>
  <si>
    <t>Jüri Gümnaasium</t>
  </si>
  <si>
    <t>torm, maru</t>
  </si>
  <si>
    <t>A2,B5,C2,E4,F1</t>
  </si>
  <si>
    <t>a)helitugevus
b)lambda
c)helisagedus</t>
  </si>
  <si>
    <t>fosforiit</t>
  </si>
  <si>
    <t>1.ainehulk</t>
  </si>
  <si>
    <t>1443</t>
  </si>
  <si>
    <t>inertsus, vastastikmõju</t>
  </si>
  <si>
    <t>f, b</t>
  </si>
  <si>
    <t>aatomi</t>
  </si>
  <si>
    <t>nahka ärritav</t>
  </si>
  <si>
    <t>150,15,7,4,176</t>
  </si>
  <si>
    <t>eesti teadlaste liit</t>
  </si>
  <si>
    <t>iseliikuv buss</t>
  </si>
  <si>
    <t>täht</t>
  </si>
  <si>
    <t>kuldkallis</t>
  </si>
  <si>
    <t>Kaarel Raude, Joosep Fingling, Jan Vallimäe, Ralph Rupert Nigul</t>
  </si>
  <si>
    <t>Süsinik</t>
  </si>
  <si>
    <t>puidust trükiklotsid, laserprinter</t>
  </si>
  <si>
    <t>F1,B5,E4,A3,C6,D2</t>
  </si>
  <si>
    <t>helitugevus, 1 m (meeter), sagedus</t>
  </si>
  <si>
    <t>Mineraalvesi</t>
  </si>
  <si>
    <t>5. temperatuur, 3. sagedus, 6.voolutugevus, 4. tihedus</t>
  </si>
  <si>
    <t>924000</t>
  </si>
  <si>
    <t>inerts, kineetika</t>
  </si>
  <si>
    <t>Aatompoiss</t>
  </si>
  <si>
    <t>Ole ettevaatlik!</t>
  </si>
  <si>
    <t>10</t>
  </si>
  <si>
    <t>Eesti teaduseliit</t>
  </si>
  <si>
    <t>Liitiumakude</t>
  </si>
  <si>
    <t>Must auk</t>
  </si>
  <si>
    <t>väävel</t>
  </si>
  <si>
    <t>Keila Kool</t>
  </si>
  <si>
    <t>Mari Meigas, Ceily-Liisa Saar, Daniel Laht, Kert Aaver</t>
  </si>
  <si>
    <t>tugev tuul, tugev torm</t>
  </si>
  <si>
    <t>e4, c2, d6, f1, b5, a3</t>
  </si>
  <si>
    <t>a valjus, b 1d, c sagedus</t>
  </si>
  <si>
    <t>5.temperatuur, 6.voolutugevus, 4.tihedus, 3.sagedus, 1.aine hulk,</t>
  </si>
  <si>
    <t>20400</t>
  </si>
  <si>
    <t>1.hõõrdumine, 2.võnkumine</t>
  </si>
  <si>
    <t>tõru</t>
  </si>
  <si>
    <t>ärritav aine</t>
  </si>
  <si>
    <t>Eesti Loodusteaduste Ühendus</t>
  </si>
  <si>
    <t>elektritõukeratas</t>
  </si>
  <si>
    <t>Kiili Gümnaasium</t>
  </si>
  <si>
    <t>Caitlyn Juronen, Kerstin Üksvärav, Kristin Üksvärav, Henry Mäger</t>
  </si>
  <si>
    <t>Plastilisus</t>
  </si>
  <si>
    <t>orkaan, maru</t>
  </si>
  <si>
    <t>F1, E4, B5, A6, C2, D3</t>
  </si>
  <si>
    <t>C) lainesagedus, a) helitugevus, b) oktav</t>
  </si>
  <si>
    <t>Fluoriid</t>
  </si>
  <si>
    <t>5. temperatuur, 4. tihedus, 6. voolutugevus, 2. teepikkus, 3. sagedus, 1.</t>
  </si>
  <si>
    <t>0,34</t>
  </si>
  <si>
    <t>2) vastastikmõju, 1) kineetiline energia ja potentsiaalne energia</t>
  </si>
  <si>
    <t>Klaabu</t>
  </si>
  <si>
    <t>ärritav</t>
  </si>
  <si>
    <t>Eesti teadlaste ühendus</t>
  </si>
  <si>
    <t>isesõitvad robotid</t>
  </si>
  <si>
    <t>The Big Bang Theory</t>
  </si>
  <si>
    <t>Kallis</t>
  </si>
  <si>
    <t>Kostivere Kool</t>
  </si>
  <si>
    <t>Markus Ring, Karut Luur, Rait Lander, Norman Talvoja</t>
  </si>
  <si>
    <t>Kokkutõmbejõud</t>
  </si>
  <si>
    <t>raju, maru</t>
  </si>
  <si>
    <t>b5,e4,f1,a2,c3,d6</t>
  </si>
  <si>
    <t>helitugevus,1 romb,helisagedus</t>
  </si>
  <si>
    <t>soojushulk,0,0,0,0,0,0</t>
  </si>
  <si>
    <t>inertsus,elastsus</t>
  </si>
  <si>
    <t>ohtlik aine on ja peab ettevaatlikult käsitlema</t>
  </si>
  <si>
    <t>Eesti teadlaste ühing</t>
  </si>
  <si>
    <t>Kuusalu Keskkool</t>
  </si>
  <si>
    <t>Jaak Priilinn, Jarko Toomvap, Rauno Püü, Allen Larin</t>
  </si>
  <si>
    <t>gravitatsioon</t>
  </si>
  <si>
    <t>f1, e4, b5, d3, c2, a6</t>
  </si>
  <si>
    <t>c) sagedus, a) helitugevus, b) 1 cm</t>
  </si>
  <si>
    <t>temperatuur, voolutugevus, sagedus,</t>
  </si>
  <si>
    <t>140100</t>
  </si>
  <si>
    <t>1220</t>
  </si>
  <si>
    <t>inertsijõud, kehade vastasmõju</t>
  </si>
  <si>
    <t>prooton</t>
  </si>
  <si>
    <t>ohtlik aine</t>
  </si>
  <si>
    <t>teadlased 123</t>
  </si>
  <si>
    <t>elektriakud</t>
  </si>
  <si>
    <t>The Office</t>
  </si>
  <si>
    <t>Laagri Kool</t>
  </si>
  <si>
    <t>Elastsusjõud</t>
  </si>
  <si>
    <t>E4, F1, B5, A3, C2, D6</t>
  </si>
  <si>
    <t>a Amplituut,b 1lambda, c sagedus</t>
  </si>
  <si>
    <t>Raud</t>
  </si>
  <si>
    <t>1.
2
3 sagedus
4 tihedus
5 temperatuur
6 voolutugevus</t>
  </si>
  <si>
    <t>1228</t>
  </si>
  <si>
    <t>1. inerts
2. elastsusjõud</t>
  </si>
  <si>
    <t>aatomike</t>
  </si>
  <si>
    <t>-24</t>
  </si>
  <si>
    <t>Eesti Teaduse Instituut</t>
  </si>
  <si>
    <t>liitium aku</t>
  </si>
  <si>
    <t>mustauk</t>
  </si>
  <si>
    <t>jäääär</t>
  </si>
  <si>
    <t>Lagedi Kool</t>
  </si>
  <si>
    <t>Medelveiev</t>
  </si>
  <si>
    <t>Külgetõmbe jõud</t>
  </si>
  <si>
    <t>f1,e4,b5,a2,c6,</t>
  </si>
  <si>
    <t>helitugevus,0,0</t>
  </si>
  <si>
    <t>mineraal vesi</t>
  </si>
  <si>
    <t>2,1</t>
  </si>
  <si>
    <t>0,6</t>
  </si>
  <si>
    <t>1500</t>
  </si>
  <si>
    <t>inerts,gravitatsioon</t>
  </si>
  <si>
    <t>ohtilik</t>
  </si>
  <si>
    <t>etü</t>
  </si>
  <si>
    <t>elektri tõukeratas</t>
  </si>
  <si>
    <t>kuldne</t>
  </si>
  <si>
    <t>Loksa Gümnaasium</t>
  </si>
  <si>
    <t>Uku Aasrand, Karl Kivistu, Liisa Laur, Anna Eliisabet Mänd</t>
  </si>
  <si>
    <t>Inerts</t>
  </si>
  <si>
    <t>pastapliiats, pärgament</t>
  </si>
  <si>
    <t>b5, e4, f1, d6, a2, c3</t>
  </si>
  <si>
    <t>a)heli tugevus 2) 3)heli kõrgus</t>
  </si>
  <si>
    <t>4.tihedus</t>
  </si>
  <si>
    <t>1041</t>
  </si>
  <si>
    <t>6</t>
  </si>
  <si>
    <t>90</t>
  </si>
  <si>
    <t>2)vastastikmõju</t>
  </si>
  <si>
    <t>Käsitleda ettevaatlikult</t>
  </si>
  <si>
    <t>a)150 b)15 c)7 d)11</t>
  </si>
  <si>
    <t>Elektritransport</t>
  </si>
  <si>
    <t>Lejutajateküla Lotte</t>
  </si>
  <si>
    <t>Maardu Gümnaasium</t>
  </si>
  <si>
    <t>Boil</t>
  </si>
  <si>
    <t>Sulbinatsioon</t>
  </si>
  <si>
    <t>raju, tugev torm</t>
  </si>
  <si>
    <t>A 6
B 3
C 2
D 5
E 4
F 1</t>
  </si>
  <si>
    <t>a heli kõva
b m/s
c ultra heli</t>
  </si>
  <si>
    <t>Väävel (S)</t>
  </si>
  <si>
    <t>A amper, q, m3, S, R, U, I</t>
  </si>
  <si>
    <t>104100 kHz</t>
  </si>
  <si>
    <t>600</t>
  </si>
  <si>
    <t>treniya jõud, vastupidamisjõud</t>
  </si>
  <si>
    <t>Tuum</t>
  </si>
  <si>
    <t>Naha probleemide ohustamine</t>
  </si>
  <si>
    <t>arstitehnoloogia, geneetika</t>
  </si>
  <si>
    <t>Vo Vse tjažki, (ei tea eesti keeles)</t>
  </si>
  <si>
    <t>asteroid, meteoriid</t>
  </si>
  <si>
    <t>Maagneesium</t>
  </si>
  <si>
    <t>Oru Põhikool</t>
  </si>
  <si>
    <t>N</t>
  </si>
  <si>
    <t>pärgament, laserprinter</t>
  </si>
  <si>
    <t>F1
D6
E4
B5
A3
C2</t>
  </si>
  <si>
    <t>a) heli valjusus
b) 
c) võnkesagedus</t>
  </si>
  <si>
    <t>6. voolutugevus
õp soojusjuht</t>
  </si>
  <si>
    <t>34</t>
  </si>
  <si>
    <t>inerts
soojusjuhtivus</t>
  </si>
  <si>
    <t>d, f, b</t>
  </si>
  <si>
    <t>Aatom</t>
  </si>
  <si>
    <t>Eesti Teadlaste Ühendus</t>
  </si>
  <si>
    <t>iseliikuv transpordivahend</t>
  </si>
  <si>
    <t>Kullakallis</t>
  </si>
  <si>
    <t>Peetri Lasteaed-Põhikool</t>
  </si>
  <si>
    <t>Deformatsiooni jõud</t>
  </si>
  <si>
    <t>F1,E4,B5,C6,D3,A2</t>
  </si>
  <si>
    <t>a) heli tugevus, b) 1m (meeter), c) sagedus</t>
  </si>
  <si>
    <t>Sagedus, Tihedus, voolutugevus,</t>
  </si>
  <si>
    <t>340000:360</t>
  </si>
  <si>
    <t>Inerts, energia jäävuse seadus</t>
  </si>
  <si>
    <t>ohtlik</t>
  </si>
  <si>
    <t>Eesyi Teadlaste ühing</t>
  </si>
  <si>
    <t>reaktor</t>
  </si>
  <si>
    <t>Pluuto</t>
  </si>
  <si>
    <t>Saku Gümnaasium</t>
  </si>
  <si>
    <t>A3, B5, D6, E4, F1, C2</t>
  </si>
  <si>
    <t>helitugevus, -, sagedus</t>
  </si>
  <si>
    <t>3.sagedus,1.ainehulk,6.voolutugevus,5.temperatuur,4.tihedus,2.teepikkus</t>
  </si>
  <si>
    <t>1224</t>
  </si>
  <si>
    <t>c, e, f</t>
  </si>
  <si>
    <t>Ohtlik</t>
  </si>
  <si>
    <t>Eesti Teadlaste Ühing</t>
  </si>
  <si>
    <t>Vesinikauto</t>
  </si>
  <si>
    <t>Musta auku</t>
  </si>
  <si>
    <t>Saku Gümnaasium 1</t>
  </si>
  <si>
    <t>Johann Puuorg, Ramon  Valgmaa, Egert Veldi, Liisa Siimann</t>
  </si>
  <si>
    <t>röntgen</t>
  </si>
  <si>
    <t>elastsus jõud</t>
  </si>
  <si>
    <t>F 1, E 4, D 6,B 5, C 3, A 2</t>
  </si>
  <si>
    <t>a)heli valjusus
b)herts Hz
c)sagedus</t>
  </si>
  <si>
    <t>voolutugevus, sagedus,tihedus,</t>
  </si>
  <si>
    <t>1400</t>
  </si>
  <si>
    <t>inerts, kineetilineenergia</t>
  </si>
  <si>
    <t>tähelepanu/ettevaatust</t>
  </si>
  <si>
    <t>20</t>
  </si>
  <si>
    <t>eesti teadlaste selts</t>
  </si>
  <si>
    <t>tehisintelekt</t>
  </si>
  <si>
    <t>dr. proton</t>
  </si>
  <si>
    <t>Saku Gümnaasium 2</t>
  </si>
  <si>
    <t>Võnkumine</t>
  </si>
  <si>
    <t>grafiitpliiats, laserprinter</t>
  </si>
  <si>
    <t>tugev torm, maru</t>
  </si>
  <si>
    <t>F1,E4,A3,B5,D6,C2</t>
  </si>
  <si>
    <t>a)heli,valjusus
b)meetrites
c)võnkumist</t>
  </si>
  <si>
    <t>1040</t>
  </si>
  <si>
    <t>340</t>
  </si>
  <si>
    <t>gravitatsioon,
vastureaktsioon</t>
  </si>
  <si>
    <t>Breaking bad</t>
  </si>
  <si>
    <t>Väärtuslik</t>
  </si>
  <si>
    <t>Saue Gümnaasium</t>
  </si>
  <si>
    <t>Jan Rasmus Rohtla, Mona Michal, Kert Kaspar Kirss, Rasmus Kuuse</t>
  </si>
  <si>
    <t>A-3
B-5
C-2
D-6
E-4
F-1</t>
  </si>
  <si>
    <t>a)heli valjudus/helitugevus
b)1m
c)sagedus</t>
  </si>
  <si>
    <t>4.tihedus
3.sagedus
1.ainehulk</t>
  </si>
  <si>
    <t>9</t>
  </si>
  <si>
    <t>1)inerts
2)energia ülekanne</t>
  </si>
  <si>
    <t>aatomiku</t>
  </si>
  <si>
    <t>ohtlik, eemal hoida nahast</t>
  </si>
  <si>
    <t>29</t>
  </si>
  <si>
    <t>Eesti Teadlaste Liit</t>
  </si>
  <si>
    <t>liitiumaku</t>
  </si>
  <si>
    <t>breaking bad/halvale teele</t>
  </si>
  <si>
    <t>Viimsi kool</t>
  </si>
  <si>
    <t>A3
F1
E4
B5
C2
D6</t>
  </si>
  <si>
    <t>a)helitugevus
b)nanomeeter
c)sagedus</t>
  </si>
  <si>
    <t>4.tihedus
5.temperatuur
3.sagedus.
6.voolutugevus</t>
  </si>
  <si>
    <t>1296</t>
  </si>
  <si>
    <t>1.inerts
2.vastassuunalised jõud(newtoni 3. seadus)</t>
  </si>
  <si>
    <t>e, f</t>
  </si>
  <si>
    <t>nahaärritus</t>
  </si>
  <si>
    <t>liitiumioonakud</t>
  </si>
  <si>
    <t>Ääsmäe Põhikool</t>
  </si>
  <si>
    <t>Üleslükkejõud</t>
  </si>
  <si>
    <t>A3
B5
C2
D6
E4
F1</t>
  </si>
  <si>
    <t>heli tugevus, 1 meeter, võnkesagedus</t>
  </si>
  <si>
    <t>temperatuur, voolutugevus</t>
  </si>
  <si>
    <t>94</t>
  </si>
  <si>
    <t>veojõud, elastsus</t>
  </si>
  <si>
    <t>Ärritav aine</t>
  </si>
  <si>
    <t>ETÜ e Eesti teadlaste ühing</t>
  </si>
  <si>
    <t>Elektritõukerattad</t>
  </si>
  <si>
    <t>Õpetajad</t>
  </si>
  <si>
    <t>a3
b5
c2
e4
f1
d6</t>
  </si>
  <si>
    <t>helivaljus ,1 m, sagedus</t>
  </si>
  <si>
    <t>5 temperatuur, 6 voolutugevus, 4 tihedus, 3 sagedus, 2 teepikkus, 1</t>
  </si>
  <si>
    <t>1124</t>
  </si>
  <si>
    <t>akude</t>
  </si>
  <si>
    <t>kullakallis-</t>
  </si>
  <si>
    <t>Elis Grauen, Adele Metsniit, Roby Vihul, 
Sander Heinsoo</t>
  </si>
  <si>
    <t>Taja Grišina, Arina Šeibak, Anastassia Nesterenko, Roman Komaldinov</t>
  </si>
  <si>
    <t>Marta Enni, Henry Liht, Rengo Aedver</t>
  </si>
  <si>
    <t>Kadriann Kummer, Eliise Kask, Marleen Õunamaa, Sten Martin Kabrits</t>
  </si>
  <si>
    <t>Silver Erik Sepp, Tommi Valgma, Carmen Tiffany Tuisk, Diandra Tubli</t>
  </si>
  <si>
    <t>Joosep Lukin, Sten Ingerainen, Karl-Mihkel Ott, Oskar Kelt</t>
  </si>
  <si>
    <t>Markus Pae, Linda-Mari Nurk, Karl Johannes Randüt, Elina Petron</t>
  </si>
  <si>
    <t>Sten-Marten Kaselaan, Oliver Vilba, Hendri Krestinov, Elisabeth Hinno</t>
  </si>
  <si>
    <t>Jakob Laubre, Märt Rikken, Karl Kukk, Rasmus Eerik Varik</t>
  </si>
  <si>
    <t xml:space="preserve">Kelli Puhm, Brita Männaste, Mariin Laigu, Priidik Kiilberg </t>
  </si>
  <si>
    <t>Külli Vita, Maarika Avloi, Kertu Priilinn, Raine Savolainen</t>
  </si>
  <si>
    <t>Kurtna Kool</t>
  </si>
  <si>
    <t>Võrdlusgrupp</t>
  </si>
  <si>
    <t>6.-9.</t>
  </si>
  <si>
    <t>1.</t>
  </si>
  <si>
    <t>2.</t>
  </si>
  <si>
    <t>3.</t>
  </si>
  <si>
    <t>4.</t>
  </si>
  <si>
    <t>5.</t>
  </si>
  <si>
    <t>11.-12.</t>
  </si>
  <si>
    <t>14.-15.</t>
  </si>
  <si>
    <t>19.-20.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</si>
</sst>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6"/>
      <color indexed="10"/>
      <name val="Calibri"/>
      <family val="2"/>
      <charset val="186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86"/>
    </font>
    <font>
      <sz val="16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FAC1"/>
        <bgColor indexed="64"/>
      </patternFill>
    </fill>
    <fill>
      <patternFill patternType="solid">
        <fgColor rgb="FFF3BF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6" borderId="0" xfId="1" applyFont="1" applyFill="1" applyAlignment="1">
      <alignment wrapText="1"/>
    </xf>
    <xf numFmtId="0" fontId="5" fillId="7" borderId="0" xfId="1" applyFont="1" applyFill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6" fontId="2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Normaallaad" xfId="0" builtinId="0"/>
    <cellStyle name="Normaallaad 2" xfId="1" xr:uid="{3ED3F240-4183-4F26-B4E6-38DE2FE4C1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16-12-02 - vlk ja pauk  quiz  vlk ja pauk 2016" connectionId="1" xr16:uid="{00000000-0016-0000-0100-000000000000}" autoFormatId="16" applyNumberFormats="0" applyBorderFormats="0" applyFontFormats="1" applyPatternFormats="1" applyAlignmentFormats="0" applyWidthHeightFormats="0">
  <queryTableRefresh nextId="32">
    <queryTableFields count="30">
      <queryTableField id="2" name="Kirjutage võistkonna õpilaste ees- ja perekonnanimed"/>
      <queryTableField id="3" name="1# küsimus"/>
      <queryTableField id="4" name="2# küsimus"/>
      <queryTableField id="5" name="3# küsimus"/>
      <queryTableField id="6" name="4# küsimus"/>
      <queryTableField id="7" name="5# küsimus"/>
      <queryTableField id="8" name="6# küsimus"/>
      <queryTableField id="9" name="7# küsimus 1# vihje"/>
      <queryTableField id="10" name="7# küsimus 2# vihje"/>
      <queryTableField id="11" name="7# küsimus 3# vihje"/>
      <queryTableField id="12" name="8# küsimus"/>
      <queryTableField id="13" name="9# küsimus"/>
      <queryTableField id="14" name="10# küsimus"/>
      <queryTableField id="15" name="11# küsimus"/>
      <queryTableField id="16" name="12# küsimus"/>
      <queryTableField id="17" name="13# küsimus"/>
      <queryTableField id="18" name="14# küsimus"/>
      <queryTableField id="19" name="15# küsimus"/>
      <queryTableField id="20" name="16# küsimus"/>
      <queryTableField id="21" name="17# küsimus"/>
      <queryTableField id="22" name="18# küsimus"/>
      <queryTableField id="23" name="19# küsimus"/>
      <queryTableField id="24" name="20# küsimus"/>
      <queryTableField id="25" name="21# küsimus"/>
      <queryTableField id="26" name="22# küsimus"/>
      <queryTableField id="27" name="23# küsimus"/>
      <queryTableField id="28" name="24# küsimus"/>
      <queryTableField id="29" name="25# küsimus"/>
      <queryTableField id="30" name="26# küsimus"/>
      <queryTableField id="31" name="F1"/>
    </queryTableFields>
  </queryTableRefresh>
</query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3"/>
  <sheetViews>
    <sheetView tabSelected="1" zoomScaleNormal="100" workbookViewId="0">
      <pane xSplit="2" ySplit="9" topLeftCell="C10" activePane="bottomRight" state="frozen"/>
      <selection pane="topRight" activeCell="D1" sqref="D1"/>
      <selection pane="bottomLeft" activeCell="A15" sqref="A15"/>
      <selection pane="bottomRight" activeCell="A2" sqref="A2"/>
    </sheetView>
  </sheetViews>
  <sheetFormatPr defaultRowHeight="15" x14ac:dyDescent="0.25"/>
  <cols>
    <col min="1" max="1" width="100.140625" style="10" bestFit="1" customWidth="1"/>
    <col min="2" max="2" width="32.140625" bestFit="1" customWidth="1"/>
    <col min="3" max="3" width="16" bestFit="1" customWidth="1"/>
    <col min="4" max="4" width="6.140625" customWidth="1"/>
    <col min="5" max="5" width="15.5703125" bestFit="1" customWidth="1"/>
    <col min="6" max="6" width="5.7109375" customWidth="1"/>
    <col min="7" max="7" width="27" bestFit="1" customWidth="1"/>
    <col min="8" max="8" width="5.7109375" customWidth="1"/>
    <col min="9" max="9" width="39.28515625" customWidth="1"/>
    <col min="10" max="10" width="5.7109375" customWidth="1"/>
    <col min="11" max="11" width="30.5703125" customWidth="1"/>
    <col min="12" max="12" width="5.7109375" customWidth="1"/>
    <col min="13" max="13" width="40.140625" customWidth="1"/>
    <col min="14" max="14" width="5.7109375" customWidth="1"/>
    <col min="15" max="15" width="55.28515625" customWidth="1"/>
    <col min="16" max="16" width="5.7109375" customWidth="1"/>
    <col min="17" max="17" width="19.5703125" bestFit="1" customWidth="1"/>
    <col min="18" max="18" width="5.7109375" customWidth="1"/>
    <col min="19" max="19" width="19.5703125" bestFit="1" customWidth="1"/>
    <col min="20" max="20" width="5.7109375" customWidth="1"/>
    <col min="21" max="21" width="20.140625" customWidth="1"/>
    <col min="22" max="22" width="5.7109375" customWidth="1"/>
    <col min="23" max="23" width="100.28515625" bestFit="1" customWidth="1"/>
    <col min="24" max="24" width="5.7109375" customWidth="1"/>
    <col min="25" max="25" width="24.28515625" customWidth="1"/>
    <col min="26" max="26" width="5.7109375" customWidth="1"/>
    <col min="27" max="27" width="20.140625" customWidth="1"/>
    <col min="28" max="28" width="5.7109375" customWidth="1"/>
    <col min="29" max="29" width="16.42578125" bestFit="1" customWidth="1"/>
    <col min="30" max="30" width="5.7109375" customWidth="1"/>
    <col min="31" max="31" width="83.140625" bestFit="1" customWidth="1"/>
    <col min="32" max="32" width="5.7109375" customWidth="1"/>
    <col min="33" max="33" width="17.140625" bestFit="1" customWidth="1"/>
    <col min="34" max="34" width="6.42578125" customWidth="1"/>
    <col min="35" max="35" width="17.140625" bestFit="1" customWidth="1"/>
    <col min="36" max="36" width="5.7109375" customWidth="1"/>
    <col min="37" max="37" width="59.7109375" bestFit="1" customWidth="1"/>
    <col min="38" max="38" width="5.7109375" customWidth="1"/>
    <col min="39" max="39" width="26" bestFit="1" customWidth="1"/>
    <col min="40" max="40" width="5.7109375" customWidth="1"/>
    <col min="41" max="41" width="40.5703125" bestFit="1" customWidth="1"/>
    <col min="42" max="42" width="5.7109375" customWidth="1"/>
    <col min="43" max="43" width="36.140625" bestFit="1" customWidth="1"/>
    <col min="44" max="44" width="5.7109375" customWidth="1"/>
    <col min="45" max="45" width="44.5703125" bestFit="1" customWidth="1"/>
    <col min="46" max="46" width="5.7109375" customWidth="1"/>
    <col min="47" max="47" width="25.28515625" bestFit="1" customWidth="1"/>
    <col min="48" max="48" width="5.7109375" customWidth="1"/>
    <col min="49" max="49" width="27.7109375" customWidth="1"/>
    <col min="50" max="50" width="5.7109375" customWidth="1"/>
    <col min="51" max="51" width="18.42578125" bestFit="1" customWidth="1"/>
    <col min="52" max="52" width="5.5703125" customWidth="1"/>
    <col min="53" max="53" width="17.140625" bestFit="1" customWidth="1"/>
    <col min="54" max="54" width="5.7109375" customWidth="1"/>
    <col min="55" max="55" width="14" customWidth="1"/>
    <col min="56" max="56" width="1.28515625" customWidth="1"/>
    <col min="57" max="57" width="13.140625" customWidth="1"/>
  </cols>
  <sheetData>
    <row r="1" spans="1:53" ht="21.75" thickBot="1" x14ac:dyDescent="0.4">
      <c r="A1" s="8"/>
      <c r="B1" s="15" t="s">
        <v>41</v>
      </c>
      <c r="C1" s="15" t="s">
        <v>74</v>
      </c>
      <c r="D1" s="15">
        <v>1</v>
      </c>
      <c r="E1" s="15" t="s">
        <v>75</v>
      </c>
      <c r="F1" s="15">
        <v>1</v>
      </c>
      <c r="G1" s="15" t="s">
        <v>76</v>
      </c>
      <c r="H1" s="15">
        <v>1</v>
      </c>
      <c r="I1" s="15" t="s">
        <v>77</v>
      </c>
      <c r="J1" s="15">
        <v>2</v>
      </c>
      <c r="K1" s="15" t="s">
        <v>78</v>
      </c>
      <c r="L1" s="15">
        <v>2</v>
      </c>
      <c r="M1" s="31" t="s">
        <v>94</v>
      </c>
      <c r="N1" s="15">
        <v>6</v>
      </c>
      <c r="O1" s="31" t="s">
        <v>80</v>
      </c>
      <c r="P1" s="15">
        <v>3</v>
      </c>
      <c r="Q1" s="15" t="s">
        <v>81</v>
      </c>
      <c r="R1" s="15">
        <v>3</v>
      </c>
      <c r="S1" s="15" t="s">
        <v>81</v>
      </c>
      <c r="T1" s="15">
        <v>2</v>
      </c>
      <c r="U1" s="15" t="s">
        <v>81</v>
      </c>
      <c r="V1" s="15">
        <v>1</v>
      </c>
      <c r="W1" s="28" t="s">
        <v>85</v>
      </c>
      <c r="X1" s="15">
        <v>7</v>
      </c>
      <c r="Y1" s="15">
        <v>104100</v>
      </c>
      <c r="Z1" s="15">
        <v>1</v>
      </c>
      <c r="AA1" s="15">
        <v>6000</v>
      </c>
      <c r="AB1" s="15">
        <v>1</v>
      </c>
      <c r="AC1" s="15">
        <v>1224</v>
      </c>
      <c r="AD1" s="15">
        <v>1</v>
      </c>
      <c r="AE1" s="15" t="s">
        <v>86</v>
      </c>
      <c r="AF1" s="15">
        <v>2</v>
      </c>
      <c r="AG1" s="15" t="s">
        <v>95</v>
      </c>
      <c r="AH1" s="15">
        <v>3</v>
      </c>
      <c r="AI1" s="15" t="s">
        <v>87</v>
      </c>
      <c r="AJ1" s="16">
        <v>1</v>
      </c>
      <c r="AK1" s="15" t="s">
        <v>88</v>
      </c>
      <c r="AL1" s="16">
        <v>1</v>
      </c>
      <c r="AM1" s="2">
        <v>14</v>
      </c>
      <c r="AN1" s="2">
        <v>3</v>
      </c>
      <c r="AO1" s="2" t="s">
        <v>89</v>
      </c>
      <c r="AP1" s="2">
        <v>1</v>
      </c>
      <c r="AQ1" s="2" t="s">
        <v>90</v>
      </c>
      <c r="AR1" s="2">
        <v>1</v>
      </c>
      <c r="AS1" s="2" t="s">
        <v>91</v>
      </c>
      <c r="AT1" s="2">
        <v>1</v>
      </c>
      <c r="AU1" s="2" t="s">
        <v>92</v>
      </c>
      <c r="AV1" s="2">
        <v>1</v>
      </c>
      <c r="AW1" s="2" t="s">
        <v>93</v>
      </c>
      <c r="AX1" s="2">
        <v>1</v>
      </c>
      <c r="AY1" s="2">
        <f>AX1+AV1+AT1+AR1+AP1+AN1+AL1+AJ1+AH1+AF1+AD1+AB1+Z1+X1+V1+T1+R1+P1+N1+L1+J1+H1+F1+D1</f>
        <v>47</v>
      </c>
    </row>
    <row r="2" spans="1:53" s="1" customFormat="1" ht="47.25" customHeight="1" x14ac:dyDescent="0.25">
      <c r="A2" s="2" t="s">
        <v>0</v>
      </c>
      <c r="B2" s="12" t="s">
        <v>1</v>
      </c>
      <c r="C2" s="13" t="s">
        <v>4</v>
      </c>
      <c r="D2" s="14" t="s">
        <v>10</v>
      </c>
      <c r="E2" s="13" t="s">
        <v>5</v>
      </c>
      <c r="F2" s="14" t="s">
        <v>11</v>
      </c>
      <c r="G2" s="13" t="s">
        <v>6</v>
      </c>
      <c r="H2" s="14" t="s">
        <v>12</v>
      </c>
      <c r="I2" s="13" t="s">
        <v>7</v>
      </c>
      <c r="J2" s="14" t="s">
        <v>13</v>
      </c>
      <c r="K2" s="13" t="s">
        <v>8</v>
      </c>
      <c r="L2" s="14" t="s">
        <v>14</v>
      </c>
      <c r="M2" s="13" t="s">
        <v>9</v>
      </c>
      <c r="N2" s="14" t="s">
        <v>15</v>
      </c>
      <c r="O2" s="13" t="s">
        <v>79</v>
      </c>
      <c r="P2" s="14" t="s">
        <v>16</v>
      </c>
      <c r="Q2" s="13" t="s">
        <v>82</v>
      </c>
      <c r="R2" s="14" t="s">
        <v>17</v>
      </c>
      <c r="S2" s="13" t="s">
        <v>83</v>
      </c>
      <c r="T2" s="14" t="s">
        <v>17</v>
      </c>
      <c r="U2" s="13" t="s">
        <v>84</v>
      </c>
      <c r="V2" s="14" t="s">
        <v>17</v>
      </c>
      <c r="W2" s="13" t="s">
        <v>66</v>
      </c>
      <c r="X2" s="14" t="s">
        <v>18</v>
      </c>
      <c r="Y2" s="13" t="s">
        <v>67</v>
      </c>
      <c r="Z2" s="14" t="s">
        <v>19</v>
      </c>
      <c r="AA2" s="13" t="s">
        <v>68</v>
      </c>
      <c r="AB2" s="14" t="s">
        <v>20</v>
      </c>
      <c r="AC2" s="13" t="s">
        <v>21</v>
      </c>
      <c r="AD2" s="14" t="s">
        <v>22</v>
      </c>
      <c r="AE2" s="13" t="s">
        <v>70</v>
      </c>
      <c r="AF2" s="14" t="s">
        <v>23</v>
      </c>
      <c r="AG2" s="13" t="s">
        <v>24</v>
      </c>
      <c r="AH2" s="14" t="s">
        <v>25</v>
      </c>
      <c r="AI2" s="13" t="s">
        <v>26</v>
      </c>
      <c r="AJ2" s="14" t="s">
        <v>27</v>
      </c>
      <c r="AK2" s="13" t="s">
        <v>28</v>
      </c>
      <c r="AL2" s="14" t="s">
        <v>29</v>
      </c>
      <c r="AM2" s="13" t="s">
        <v>30</v>
      </c>
      <c r="AN2" s="14" t="s">
        <v>31</v>
      </c>
      <c r="AO2" s="13" t="s">
        <v>32</v>
      </c>
      <c r="AP2" s="14" t="s">
        <v>33</v>
      </c>
      <c r="AQ2" s="13" t="s">
        <v>34</v>
      </c>
      <c r="AR2" s="14" t="s">
        <v>35</v>
      </c>
      <c r="AS2" s="13" t="s">
        <v>36</v>
      </c>
      <c r="AT2" s="14" t="s">
        <v>37</v>
      </c>
      <c r="AU2" s="13" t="s">
        <v>38</v>
      </c>
      <c r="AV2" s="14" t="s">
        <v>39</v>
      </c>
      <c r="AW2" s="13" t="s">
        <v>69</v>
      </c>
      <c r="AX2" s="14" t="s">
        <v>40</v>
      </c>
      <c r="AY2" s="2" t="s">
        <v>2</v>
      </c>
      <c r="BA2" s="29" t="s">
        <v>3</v>
      </c>
    </row>
    <row r="3" spans="1:53" s="1" customFormat="1" ht="21.75" thickBot="1" x14ac:dyDescent="0.3">
      <c r="A3" s="9" t="str">
        <f>ANDMED!E23</f>
        <v>Külli Vita, Maarika Avloi, Kertu Priilinn, Raine Savolainen</v>
      </c>
      <c r="B3" s="2" t="str">
        <f>ANDMED!A23</f>
        <v>Õpetajad</v>
      </c>
      <c r="C3" s="2" t="str">
        <f>ANDMED!F23</f>
        <v>Mendelejev</v>
      </c>
      <c r="D3" s="3">
        <v>1</v>
      </c>
      <c r="E3" s="2" t="str">
        <f>ANDMED!G23</f>
        <v>Hapnik</v>
      </c>
      <c r="F3" s="3">
        <f t="shared" ref="F3:F23" si="0">IF(E3="","",IF((E3="hapnik"),1,0))</f>
        <v>1</v>
      </c>
      <c r="G3" s="2" t="str">
        <f>ANDMED!H23</f>
        <v>Elastsusjõud</v>
      </c>
      <c r="H3" s="3">
        <v>1</v>
      </c>
      <c r="I3" s="2" t="str">
        <f>ANDMED!I23</f>
        <v>papüürus, laserprinter</v>
      </c>
      <c r="J3" s="3">
        <f t="shared" ref="J3:J12" si="1">IF(I3="","",IF((I3="papüürus, laserprinter"),2,0))</f>
        <v>2</v>
      </c>
      <c r="K3" s="2" t="str">
        <f>ANDMED!J23</f>
        <v>orkaan, tugev torm</v>
      </c>
      <c r="L3" s="3">
        <f>IF(K3="","",IF((K3="orkaan, tugev torm"),2,0))</f>
        <v>2</v>
      </c>
      <c r="M3" s="2" t="str">
        <f>ANDMED!K23</f>
        <v>a3
b5
c2
e4
f1
d6</v>
      </c>
      <c r="N3" s="3">
        <v>6</v>
      </c>
      <c r="O3" s="2" t="str">
        <f>ANDMED!L23</f>
        <v>helivaljus ,1 m, sagedus</v>
      </c>
      <c r="P3" s="3">
        <v>3</v>
      </c>
      <c r="Q3" s="2" t="str">
        <f>ANDMED!M23</f>
        <v>0</v>
      </c>
      <c r="R3" s="3">
        <f t="shared" ref="R3:R23" si="2">IF(Q3="","",IF(OR(Q3="mineraalvesi",Q3="vesi"),3,0))</f>
        <v>0</v>
      </c>
      <c r="S3" s="2" t="str">
        <f>ANDMED!N23</f>
        <v>mineraalvesi</v>
      </c>
      <c r="T3" s="3">
        <f t="shared" ref="T3:T23" si="3">IF(S3="","",IF(OR(S3="mineraalvesi",S3="vesi"),2,0))</f>
        <v>2</v>
      </c>
      <c r="U3" s="2" t="str">
        <f>ANDMED!O23</f>
        <v>0</v>
      </c>
      <c r="V3" s="3">
        <f t="shared" ref="V3:V21" si="4">IF(U3="","",IF(OR(U3="mineraalvesi",U3="vesi"),1,0))</f>
        <v>0</v>
      </c>
      <c r="W3" s="2" t="str">
        <f>ANDMED!P23</f>
        <v>5 temperatuur, 6 voolutugevus, 4 tihedus, 3 sagedus, 2 teepikkus, 1</v>
      </c>
      <c r="X3" s="3">
        <v>5</v>
      </c>
      <c r="Y3" s="2" t="str">
        <f>ANDMED!Q23</f>
        <v>104100</v>
      </c>
      <c r="Z3" s="3">
        <f t="shared" ref="Z3:Z11" si="5">IF(Y3="","",IF((Y3="104100"),1,0))</f>
        <v>1</v>
      </c>
      <c r="AA3" s="2" t="str">
        <f>ANDMED!R23</f>
        <v>6000</v>
      </c>
      <c r="AB3" s="3">
        <f t="shared" ref="AB3:AB23" si="6">IF(AA3="","",IF((AA3="6000"),1,0))</f>
        <v>1</v>
      </c>
      <c r="AC3" s="2" t="str">
        <f>ANDMED!S23</f>
        <v>1124</v>
      </c>
      <c r="AD3" s="3">
        <f t="shared" ref="AD3:AD23" si="7">IF(AC3="","",IF((AC3="1224"),1,0))</f>
        <v>0</v>
      </c>
      <c r="AE3" s="2" t="str">
        <f>ANDMED!T23</f>
        <v>inerts, vastastikmõju</v>
      </c>
      <c r="AF3" s="3">
        <v>2</v>
      </c>
      <c r="AG3" s="2" t="str">
        <f>ANDMED!U23</f>
        <v>e, f, b</v>
      </c>
      <c r="AH3" s="3">
        <v>3</v>
      </c>
      <c r="AI3" s="2" t="str">
        <f>ANDMED!V23</f>
        <v>aatomik</v>
      </c>
      <c r="AJ3" s="3">
        <f t="shared" ref="AJ3:AJ23" si="8">IF(AI3="","",IF((AI3="aatomik"),1,0))</f>
        <v>1</v>
      </c>
      <c r="AK3" s="2" t="str">
        <f>ANDMED!W23</f>
        <v>ärritav</v>
      </c>
      <c r="AL3" s="3">
        <f>IF(AK3="","",IF(OR(AK3="ärritav",AK3="kahjulik"),1,0))</f>
        <v>1</v>
      </c>
      <c r="AM3" s="2" t="str">
        <f>ANDMED!X23</f>
        <v>14</v>
      </c>
      <c r="AN3" s="3">
        <f t="shared" ref="AN3:AN23" si="9">IF(AM3="","",IF((AM3="14"),3,0))</f>
        <v>3</v>
      </c>
      <c r="AO3" s="2" t="str">
        <f>ANDMED!Y23</f>
        <v>Eesti Teaduste Akadeemia</v>
      </c>
      <c r="AP3" s="3">
        <f t="shared" ref="AP3:AP23" si="10">IF(AO3="","",IF(OR(AO3="Eesti Teaduste Akadeemia",AO3="Teaduste Akadeemia"),1,0))</f>
        <v>1</v>
      </c>
      <c r="AQ3" s="2" t="str">
        <f>ANDMED!Z23</f>
        <v>akude</v>
      </c>
      <c r="AR3" s="3">
        <v>1</v>
      </c>
      <c r="AS3" s="2" t="str">
        <f>ANDMED!AA23</f>
        <v>0</v>
      </c>
      <c r="AT3" s="3">
        <f>IF(AS3="","",IF((AS3="Breaking Bad"),1,0))</f>
        <v>0</v>
      </c>
      <c r="AU3" s="2" t="str">
        <f>ANDMED!AB23</f>
        <v>must auk</v>
      </c>
      <c r="AV3" s="3">
        <f>IF(AU3="","",IF((AU3="must auk"),1,0))</f>
        <v>1</v>
      </c>
      <c r="AW3" s="2" t="str">
        <f>ANDMED!AC23</f>
        <v>kullakallis-</v>
      </c>
      <c r="AX3" s="3">
        <v>1</v>
      </c>
      <c r="AY3" s="22">
        <f>D3+F3+H3+J3+L3+N3+P3+R3+T3+V3+X3+Z3+AB3+AD3+AF3+AH3+AJ3+AL3+AN3+AP3+AR3+AT3+AV3+AX3</f>
        <v>39</v>
      </c>
      <c r="BA3" s="2" t="s">
        <v>384</v>
      </c>
    </row>
    <row r="4" spans="1:53" s="1" customFormat="1" ht="21.75" thickBot="1" x14ac:dyDescent="0.3">
      <c r="A4" s="9" t="str">
        <f>ANDMED!E3</f>
        <v>Pavel Perepjolkin, Mairo Trump, Aleksandra Altmets, Markus August Lilleberg</v>
      </c>
      <c r="B4" s="2" t="str">
        <f>ANDMED!A3</f>
        <v>Aruküla Põhikool</v>
      </c>
      <c r="C4" s="2" t="str">
        <f>ANDMED!F3</f>
        <v>Mendelejev</v>
      </c>
      <c r="D4" s="3">
        <f>IF(C4="","",IF((C4="Mendelejev"),1,0))</f>
        <v>1</v>
      </c>
      <c r="E4" s="2" t="str">
        <f>ANDMED!G3</f>
        <v>Hapnik</v>
      </c>
      <c r="F4" s="3">
        <f t="shared" si="0"/>
        <v>1</v>
      </c>
      <c r="G4" s="2" t="str">
        <f>ANDMED!H3</f>
        <v>Elastsus</v>
      </c>
      <c r="H4" s="3">
        <f t="shared" ref="H4:H11" si="11">IF(G4="","",IF((G4="elastsus"),1,0))</f>
        <v>1</v>
      </c>
      <c r="I4" s="2" t="str">
        <f>ANDMED!I3</f>
        <v>papüürus, laserprinter</v>
      </c>
      <c r="J4" s="3">
        <f t="shared" si="1"/>
        <v>2</v>
      </c>
      <c r="K4" s="2" t="str">
        <f>ANDMED!J3</f>
        <v>orkaan, tugev torm</v>
      </c>
      <c r="L4" s="3">
        <v>2</v>
      </c>
      <c r="M4" s="2" t="str">
        <f>ANDMED!K3</f>
        <v>C2, A3, E4, F1, D6, B5</v>
      </c>
      <c r="N4" s="3">
        <v>6</v>
      </c>
      <c r="O4" s="2" t="str">
        <f>ANDMED!L3</f>
        <v>a) helitugevus, b) meeter, c) helisagedus</v>
      </c>
      <c r="P4" s="3">
        <v>3</v>
      </c>
      <c r="Q4" s="2" t="str">
        <f>ANDMED!M3</f>
        <v>0</v>
      </c>
      <c r="R4" s="3">
        <f t="shared" si="2"/>
        <v>0</v>
      </c>
      <c r="S4" s="2" t="str">
        <f>ANDMED!N3</f>
        <v>paekivi</v>
      </c>
      <c r="T4" s="3">
        <f t="shared" si="3"/>
        <v>0</v>
      </c>
      <c r="U4" s="2" t="str">
        <f>ANDMED!O3</f>
        <v>0</v>
      </c>
      <c r="V4" s="3">
        <f t="shared" si="4"/>
        <v>0</v>
      </c>
      <c r="W4" s="2" t="str">
        <f>ANDMED!P3</f>
        <v>1. ainehulk, 2. , 3. sagedus, 4. tihedus, 5. temperatuur, 6. voolutugevus</v>
      </c>
      <c r="X4" s="3">
        <v>5</v>
      </c>
      <c r="Y4" s="2" t="str">
        <f>ANDMED!Q3</f>
        <v>104100</v>
      </c>
      <c r="Z4" s="3">
        <f t="shared" si="5"/>
        <v>1</v>
      </c>
      <c r="AA4" s="2" t="str">
        <f>ANDMED!R3</f>
        <v>6000</v>
      </c>
      <c r="AB4" s="3">
        <f t="shared" si="6"/>
        <v>1</v>
      </c>
      <c r="AC4" s="2" t="str">
        <f>ANDMED!S3</f>
        <v>1000</v>
      </c>
      <c r="AD4" s="3">
        <f t="shared" si="7"/>
        <v>0</v>
      </c>
      <c r="AE4" s="2" t="str">
        <f>ANDMED!T3</f>
        <v>1) inertsus, 2) põrkejõud</v>
      </c>
      <c r="AF4" s="3">
        <v>1</v>
      </c>
      <c r="AG4" s="2" t="str">
        <f>ANDMED!U3</f>
        <v>e, f, b</v>
      </c>
      <c r="AH4" s="3">
        <f>IF(AG4="","",IF((AG4="e, f, b"),3,0))</f>
        <v>3</v>
      </c>
      <c r="AI4" s="2" t="str">
        <f>ANDMED!V3</f>
        <v>Aatomik</v>
      </c>
      <c r="AJ4" s="3">
        <f t="shared" si="8"/>
        <v>1</v>
      </c>
      <c r="AK4" s="2" t="str">
        <f>ANDMED!W3</f>
        <v>Ohtlik aine</v>
      </c>
      <c r="AL4" s="3">
        <f>IF(AK4="","",IF(OR(AK4="ärritav",AK4="kahjulik"),1,0))</f>
        <v>0</v>
      </c>
      <c r="AM4" s="2" t="str">
        <f>ANDMED!X3</f>
        <v>14</v>
      </c>
      <c r="AN4" s="3">
        <f t="shared" si="9"/>
        <v>3</v>
      </c>
      <c r="AO4" s="2" t="str">
        <f>ANDMED!Y3</f>
        <v>Eesti teadlaste selts</v>
      </c>
      <c r="AP4" s="3">
        <f t="shared" si="10"/>
        <v>0</v>
      </c>
      <c r="AQ4" s="2" t="str">
        <f>ANDMED!Z3</f>
        <v>aku</v>
      </c>
      <c r="AR4" s="3">
        <f>IF(AQ4="","",IF((AQ4="aku"),1,0))</f>
        <v>1</v>
      </c>
      <c r="AS4" s="2" t="str">
        <f>ANDMED!AA3</f>
        <v>0</v>
      </c>
      <c r="AT4" s="3">
        <f>IF(AS4="","",IF((AS4="Breaking Bad"),1,0))</f>
        <v>0</v>
      </c>
      <c r="AU4" s="2" t="str">
        <f>ANDMED!AB3</f>
        <v>must auk</v>
      </c>
      <c r="AV4" s="3">
        <f>IF(AU4="","",IF((AU4="must auk"),1,0))</f>
        <v>1</v>
      </c>
      <c r="AW4" s="2" t="str">
        <f>ANDMED!AC3</f>
        <v>kullakallis</v>
      </c>
      <c r="AX4" s="3">
        <f t="shared" ref="AX4:AX23" si="12">IF(AW4="","",IF((AW4="kullakallis"),1,0))</f>
        <v>1</v>
      </c>
      <c r="AY4" s="6">
        <f>D4+F4+H4+J4+L4+N4+P4+R4+T4+V4+X4+Z4+AB4+AD4+AF4+AH4+AJ4+AL4+AN4+AP4+AR4+AT4+AV4+AX4</f>
        <v>34</v>
      </c>
      <c r="BA4" s="5" t="s">
        <v>386</v>
      </c>
    </row>
    <row r="5" spans="1:53" s="1" customFormat="1" ht="21.75" thickBot="1" x14ac:dyDescent="0.3">
      <c r="A5" s="9" t="str">
        <f>ANDMED!E21</f>
        <v>Jakob Laubre, Märt Rikken, Karl Kukk, Rasmus Eerik Varik</v>
      </c>
      <c r="B5" s="2" t="str">
        <f>ANDMED!A21</f>
        <v>Viimsi kool</v>
      </c>
      <c r="C5" s="2" t="str">
        <f>ANDMED!F21</f>
        <v>Mendelejev</v>
      </c>
      <c r="D5" s="3">
        <f>IF(C5="","",IF((C5="Mendelejev"),1,0))</f>
        <v>1</v>
      </c>
      <c r="E5" s="2" t="str">
        <f>ANDMED!G21</f>
        <v>hapnik</v>
      </c>
      <c r="F5" s="3">
        <f t="shared" si="0"/>
        <v>1</v>
      </c>
      <c r="G5" s="2" t="str">
        <f>ANDMED!H21</f>
        <v>elastsus</v>
      </c>
      <c r="H5" s="3">
        <f t="shared" si="11"/>
        <v>1</v>
      </c>
      <c r="I5" s="2" t="str">
        <f>ANDMED!I21</f>
        <v>papüürus, laserprinter</v>
      </c>
      <c r="J5" s="3">
        <f t="shared" si="1"/>
        <v>2</v>
      </c>
      <c r="K5" s="2" t="str">
        <f>ANDMED!J21</f>
        <v>orkaan, maru</v>
      </c>
      <c r="L5" s="3">
        <v>1</v>
      </c>
      <c r="M5" s="2" t="str">
        <f>ANDMED!K21</f>
        <v>A3
F1
E4
B5
C2
D6</v>
      </c>
      <c r="N5" s="3">
        <v>6</v>
      </c>
      <c r="O5" s="2" t="str">
        <f>ANDMED!L21</f>
        <v>a)helitugevus
b)nanomeeter
c)sagedus</v>
      </c>
      <c r="P5" s="3">
        <v>2</v>
      </c>
      <c r="Q5" s="2" t="str">
        <f>ANDMED!M21</f>
        <v>0</v>
      </c>
      <c r="R5" s="3">
        <f t="shared" si="2"/>
        <v>0</v>
      </c>
      <c r="S5" s="2" t="str">
        <f>ANDMED!N21</f>
        <v>0</v>
      </c>
      <c r="T5" s="3">
        <f t="shared" si="3"/>
        <v>0</v>
      </c>
      <c r="U5" s="2" t="str">
        <f>ANDMED!O21</f>
        <v>mineraalvesi</v>
      </c>
      <c r="V5" s="3">
        <f t="shared" si="4"/>
        <v>1</v>
      </c>
      <c r="W5" s="2" t="str">
        <f>ANDMED!P21</f>
        <v>4.tihedus
5.temperatuur
3.sagedus.
6.voolutugevus</v>
      </c>
      <c r="X5" s="3">
        <v>4</v>
      </c>
      <c r="Y5" s="2" t="str">
        <f>ANDMED!Q21</f>
        <v>104100</v>
      </c>
      <c r="Z5" s="3">
        <f t="shared" si="5"/>
        <v>1</v>
      </c>
      <c r="AA5" s="2" t="str">
        <f>ANDMED!R21</f>
        <v>6000</v>
      </c>
      <c r="AB5" s="3">
        <f t="shared" si="6"/>
        <v>1</v>
      </c>
      <c r="AC5" s="2" t="str">
        <f>ANDMED!S21</f>
        <v>1296</v>
      </c>
      <c r="AD5" s="3">
        <f t="shared" si="7"/>
        <v>0</v>
      </c>
      <c r="AE5" s="2" t="str">
        <f>ANDMED!T21</f>
        <v>1.inerts
2.vastassuunalised jõud(newtoni 3. seadus)</v>
      </c>
      <c r="AF5" s="3">
        <v>1</v>
      </c>
      <c r="AG5" s="2" t="str">
        <f>ANDMED!U21</f>
        <v>e, f</v>
      </c>
      <c r="AH5" s="3">
        <v>2</v>
      </c>
      <c r="AI5" s="2" t="str">
        <f>ANDMED!V21</f>
        <v>Aatomik</v>
      </c>
      <c r="AJ5" s="3">
        <f t="shared" si="8"/>
        <v>1</v>
      </c>
      <c r="AK5" s="2" t="str">
        <f>ANDMED!W21</f>
        <v>nahaärritus</v>
      </c>
      <c r="AL5" s="3">
        <v>1</v>
      </c>
      <c r="AM5" s="2" t="str">
        <f>ANDMED!X21</f>
        <v>14</v>
      </c>
      <c r="AN5" s="3">
        <f t="shared" si="9"/>
        <v>3</v>
      </c>
      <c r="AO5" s="2" t="str">
        <f>ANDMED!Y21</f>
        <v>Eesti Teadlaste Liit</v>
      </c>
      <c r="AP5" s="3">
        <f t="shared" si="10"/>
        <v>0</v>
      </c>
      <c r="AQ5" s="2" t="str">
        <f>ANDMED!Z21</f>
        <v>liitiumioonakud</v>
      </c>
      <c r="AR5" s="3">
        <v>1</v>
      </c>
      <c r="AS5" s="2" t="str">
        <f>ANDMED!AA21</f>
        <v>Breaking Bad</v>
      </c>
      <c r="AT5" s="3">
        <f>IF(AS5="","",IF((AS5="Breaking Bad"),1,0))</f>
        <v>1</v>
      </c>
      <c r="AU5" s="2" t="str">
        <f>ANDMED!AB21</f>
        <v>must auk</v>
      </c>
      <c r="AV5" s="3">
        <f>IF(AU5="","",IF((AU5="must auk"),1,0))</f>
        <v>1</v>
      </c>
      <c r="AW5" s="2" t="str">
        <f>ANDMED!AC21</f>
        <v>kullakallis</v>
      </c>
      <c r="AX5" s="3">
        <f t="shared" si="12"/>
        <v>1</v>
      </c>
      <c r="AY5" s="6">
        <f t="shared" ref="AY3:AY23" si="13">D5+F5+H5+J5+L5+N5+P5+R5+T5+V5+X5+Z5+AB5+AD5+AF5+AH5+AJ5+AL5+AN5+AP5+AR5+AT5+AV5+AX5</f>
        <v>33</v>
      </c>
      <c r="BA5" s="4" t="s">
        <v>387</v>
      </c>
    </row>
    <row r="6" spans="1:53" s="1" customFormat="1" ht="21.75" thickBot="1" x14ac:dyDescent="0.3">
      <c r="A6" s="9" t="str">
        <f>ANDMED!E16</f>
        <v>Silver Erik Sepp, Tommi Valgma, Carmen Tiffany Tuisk, Diandra Tubli</v>
      </c>
      <c r="B6" s="2" t="str">
        <f>ANDMED!A16</f>
        <v>Saku Gümnaasium</v>
      </c>
      <c r="C6" s="2" t="str">
        <f>ANDMED!F16</f>
        <v>Mendelejev</v>
      </c>
      <c r="D6" s="3">
        <f>IF(C6="","",IF((C6="Mendelejev"),1,0))</f>
        <v>1</v>
      </c>
      <c r="E6" s="2" t="str">
        <f>ANDMED!G16</f>
        <v>Hapnik</v>
      </c>
      <c r="F6" s="3">
        <f t="shared" si="0"/>
        <v>1</v>
      </c>
      <c r="G6" s="2" t="str">
        <f>ANDMED!H16</f>
        <v>Elastsus</v>
      </c>
      <c r="H6" s="3">
        <f t="shared" si="11"/>
        <v>1</v>
      </c>
      <c r="I6" s="2" t="str">
        <f>ANDMED!I16</f>
        <v>papüürus, laserprinter</v>
      </c>
      <c r="J6" s="3">
        <f t="shared" si="1"/>
        <v>2</v>
      </c>
      <c r="K6" s="2" t="str">
        <f>ANDMED!J16</f>
        <v>orkaan, tugev torm</v>
      </c>
      <c r="L6" s="3">
        <f>IF(K6="","",IF((K6="orkaan, tugev torm"),2,0))</f>
        <v>2</v>
      </c>
      <c r="M6" s="2" t="str">
        <f>ANDMED!K16</f>
        <v>A3, B5, D6, E4, F1, C2</v>
      </c>
      <c r="N6" s="3">
        <v>6</v>
      </c>
      <c r="O6" s="2" t="str">
        <f>ANDMED!L16</f>
        <v>helitugevus, -, sagedus</v>
      </c>
      <c r="P6" s="3">
        <v>2</v>
      </c>
      <c r="Q6" s="2" t="str">
        <f>ANDMED!M16</f>
        <v>0</v>
      </c>
      <c r="R6" s="3">
        <f t="shared" si="2"/>
        <v>0</v>
      </c>
      <c r="S6" s="2" t="str">
        <f>ANDMED!N16</f>
        <v>0</v>
      </c>
      <c r="T6" s="3">
        <f t="shared" si="3"/>
        <v>0</v>
      </c>
      <c r="U6" s="2" t="str">
        <f>ANDMED!O16</f>
        <v>Mineraalvesi</v>
      </c>
      <c r="V6" s="3">
        <f t="shared" si="4"/>
        <v>1</v>
      </c>
      <c r="W6" s="2" t="str">
        <f>ANDMED!P16</f>
        <v>3.sagedus,1.ainehulk,6.voolutugevus,5.temperatuur,4.tihedus,2.teepikkus</v>
      </c>
      <c r="X6" s="3">
        <v>6</v>
      </c>
      <c r="Y6" s="2" t="str">
        <f>ANDMED!Q16</f>
        <v>104100</v>
      </c>
      <c r="Z6" s="3">
        <f t="shared" si="5"/>
        <v>1</v>
      </c>
      <c r="AA6" s="2" t="str">
        <f>ANDMED!R16</f>
        <v>6000</v>
      </c>
      <c r="AB6" s="3">
        <f t="shared" si="6"/>
        <v>1</v>
      </c>
      <c r="AC6" s="2" t="str">
        <f>ANDMED!S16</f>
        <v>1224</v>
      </c>
      <c r="AD6" s="3">
        <f t="shared" si="7"/>
        <v>1</v>
      </c>
      <c r="AE6" s="2" t="str">
        <f>ANDMED!T16</f>
        <v>inerts,vastastikmõju</v>
      </c>
      <c r="AF6" s="3">
        <v>2</v>
      </c>
      <c r="AG6" s="2" t="str">
        <f>ANDMED!U16</f>
        <v>c, e, f</v>
      </c>
      <c r="AH6" s="3">
        <v>2</v>
      </c>
      <c r="AI6" s="2" t="str">
        <f>ANDMED!V16</f>
        <v>Aatom</v>
      </c>
      <c r="AJ6" s="3">
        <f t="shared" si="8"/>
        <v>0</v>
      </c>
      <c r="AK6" s="2" t="str">
        <f>ANDMED!W16</f>
        <v>Ohtlik</v>
      </c>
      <c r="AL6" s="3">
        <f>IF(AK6="","",IF(OR(AK6="ärritav",AK6="kahjulik"),1,0))</f>
        <v>0</v>
      </c>
      <c r="AM6" s="2" t="str">
        <f>ANDMED!X16</f>
        <v>10</v>
      </c>
      <c r="AN6" s="3">
        <f t="shared" si="9"/>
        <v>0</v>
      </c>
      <c r="AO6" s="2" t="str">
        <f>ANDMED!Y16</f>
        <v>Eesti Teadlaste Ühing</v>
      </c>
      <c r="AP6" s="3">
        <f t="shared" si="10"/>
        <v>0</v>
      </c>
      <c r="AQ6" s="2" t="str">
        <f>ANDMED!Z16</f>
        <v>Vesinikauto</v>
      </c>
      <c r="AR6" s="3">
        <f>IF(AQ6="","",IF((AQ6="aku"),1,0))</f>
        <v>0</v>
      </c>
      <c r="AS6" s="2" t="str">
        <f>ANDMED!AA16</f>
        <v>Breaking Bad</v>
      </c>
      <c r="AT6" s="3">
        <f>IF(AS6="","",IF((AS6="Breaking Bad"),1,0))</f>
        <v>1</v>
      </c>
      <c r="AU6" s="2" t="str">
        <f>ANDMED!AB16</f>
        <v>Musta auku</v>
      </c>
      <c r="AV6" s="3">
        <v>1</v>
      </c>
      <c r="AW6" s="2" t="str">
        <f>ANDMED!AC16</f>
        <v>kullakallis</v>
      </c>
      <c r="AX6" s="3">
        <f t="shared" si="12"/>
        <v>1</v>
      </c>
      <c r="AY6" s="6">
        <f t="shared" si="13"/>
        <v>32</v>
      </c>
      <c r="BA6" s="20" t="s">
        <v>388</v>
      </c>
    </row>
    <row r="7" spans="1:53" s="1" customFormat="1" ht="21.75" thickBot="1" x14ac:dyDescent="0.3">
      <c r="A7" s="9" t="str">
        <f>ANDMED!E20</f>
        <v>Jan Rasmus Rohtla, Mona Michal, Kert Kaspar Kirss, Rasmus Kuuse</v>
      </c>
      <c r="B7" s="2" t="str">
        <f>ANDMED!A20</f>
        <v>Saue Gümnaasium</v>
      </c>
      <c r="C7" s="2" t="str">
        <f>ANDMED!F20</f>
        <v>Mendelejev</v>
      </c>
      <c r="D7" s="3">
        <f>IF(C7="","",IF((C7="Mendelejev"),1,0))</f>
        <v>1</v>
      </c>
      <c r="E7" s="2" t="str">
        <f>ANDMED!G20</f>
        <v>hapnik</v>
      </c>
      <c r="F7" s="3">
        <f t="shared" si="0"/>
        <v>1</v>
      </c>
      <c r="G7" s="2" t="str">
        <f>ANDMED!H20</f>
        <v>elastsus</v>
      </c>
      <c r="H7" s="3">
        <f t="shared" si="11"/>
        <v>1</v>
      </c>
      <c r="I7" s="2" t="str">
        <f>ANDMED!I20</f>
        <v>papüürus, laserprinter</v>
      </c>
      <c r="J7" s="3">
        <f t="shared" si="1"/>
        <v>2</v>
      </c>
      <c r="K7" s="2" t="str">
        <f>ANDMED!J20</f>
        <v>orkaan, tugev torm</v>
      </c>
      <c r="L7" s="3">
        <f>IF(K7="","",IF((K7="orkaan, tugev torm"),2,0))</f>
        <v>2</v>
      </c>
      <c r="M7" s="2" t="str">
        <f>ANDMED!K20</f>
        <v>A-3
B-5
C-2
D-6
E-4
F-1</v>
      </c>
      <c r="N7" s="3">
        <v>6</v>
      </c>
      <c r="O7" s="2" t="str">
        <f>ANDMED!L20</f>
        <v>a)heli valjudus/helitugevus
b)1m
c)sagedus</v>
      </c>
      <c r="P7" s="3">
        <v>3</v>
      </c>
      <c r="Q7" s="2" t="str">
        <f>ANDMED!M20</f>
        <v>0</v>
      </c>
      <c r="R7" s="3">
        <f t="shared" si="2"/>
        <v>0</v>
      </c>
      <c r="S7" s="2" t="str">
        <f>ANDMED!N20</f>
        <v>0</v>
      </c>
      <c r="T7" s="3">
        <f t="shared" si="3"/>
        <v>0</v>
      </c>
      <c r="U7" s="2" t="str">
        <f>ANDMED!O20</f>
        <v>mineraalvesi</v>
      </c>
      <c r="V7" s="3">
        <f t="shared" si="4"/>
        <v>1</v>
      </c>
      <c r="W7" s="2" t="str">
        <f>ANDMED!P20</f>
        <v>4.tihedus
3.sagedus
1.ainehulk</v>
      </c>
      <c r="X7" s="3">
        <v>3</v>
      </c>
      <c r="Y7" s="2" t="str">
        <f>ANDMED!Q20</f>
        <v>104100</v>
      </c>
      <c r="Z7" s="3">
        <f t="shared" si="5"/>
        <v>1</v>
      </c>
      <c r="AA7" s="2" t="str">
        <f>ANDMED!R20</f>
        <v>6000</v>
      </c>
      <c r="AB7" s="3">
        <f t="shared" si="6"/>
        <v>1</v>
      </c>
      <c r="AC7" s="2" t="str">
        <f>ANDMED!S20</f>
        <v>9</v>
      </c>
      <c r="AD7" s="3">
        <f t="shared" si="7"/>
        <v>0</v>
      </c>
      <c r="AE7" s="2" t="str">
        <f>ANDMED!T20</f>
        <v>1)inerts
2)energia ülekanne</v>
      </c>
      <c r="AF7" s="3">
        <v>1</v>
      </c>
      <c r="AG7" s="2" t="str">
        <f>ANDMED!U20</f>
        <v>e, f, b</v>
      </c>
      <c r="AH7" s="3">
        <f>IF(AG7="","",IF((AG7="e, f, b"),3,0))</f>
        <v>3</v>
      </c>
      <c r="AI7" s="2" t="str">
        <f>ANDMED!V20</f>
        <v>aatomiku</v>
      </c>
      <c r="AJ7" s="3">
        <f t="shared" si="8"/>
        <v>0</v>
      </c>
      <c r="AK7" s="2" t="str">
        <f>ANDMED!W20</f>
        <v>ohtlik, eemal hoida nahast</v>
      </c>
      <c r="AL7" s="3">
        <f>IF(AK7="","",IF(OR(AK7="ärritav",AK7="kahjulik"),1,0))</f>
        <v>0</v>
      </c>
      <c r="AM7" s="2" t="str">
        <f>ANDMED!X20</f>
        <v>29</v>
      </c>
      <c r="AN7" s="3">
        <f t="shared" si="9"/>
        <v>0</v>
      </c>
      <c r="AO7" s="2" t="str">
        <f>ANDMED!Y20</f>
        <v>Eesti Teadlaste Liit</v>
      </c>
      <c r="AP7" s="3">
        <f t="shared" si="10"/>
        <v>0</v>
      </c>
      <c r="AQ7" s="2" t="str">
        <f>ANDMED!Z20</f>
        <v>liitiumaku</v>
      </c>
      <c r="AR7" s="3">
        <v>1</v>
      </c>
      <c r="AS7" s="2" t="str">
        <f>ANDMED!AA20</f>
        <v>breaking bad/halvale teele</v>
      </c>
      <c r="AT7" s="3">
        <v>1</v>
      </c>
      <c r="AU7" s="2" t="str">
        <f>ANDMED!AB20</f>
        <v>must auk</v>
      </c>
      <c r="AV7" s="3">
        <f>IF(AU7="","",IF((AU7="must auk"),1,0))</f>
        <v>1</v>
      </c>
      <c r="AW7" s="2" t="str">
        <f>ANDMED!AC20</f>
        <v>kullakallis</v>
      </c>
      <c r="AX7" s="3">
        <f t="shared" si="12"/>
        <v>1</v>
      </c>
      <c r="AY7" s="6">
        <f t="shared" si="13"/>
        <v>30</v>
      </c>
      <c r="BA7" s="17" t="s">
        <v>389</v>
      </c>
    </row>
    <row r="8" spans="1:53" s="1" customFormat="1" ht="21.75" thickBot="1" x14ac:dyDescent="0.3">
      <c r="A8" s="9" t="str">
        <f>ANDMED!E6</f>
        <v>Mari Meigas, Ceily-Liisa Saar, Daniel Laht, Kert Aaver</v>
      </c>
      <c r="B8" s="2" t="str">
        <f>ANDMED!A6</f>
        <v>Keila Kool</v>
      </c>
      <c r="C8" s="2" t="str">
        <f>ANDMED!F6</f>
        <v>Mendelejev</v>
      </c>
      <c r="D8" s="3">
        <f>IF(C8="","",IF((C8="Mendelejev"),1,0))</f>
        <v>1</v>
      </c>
      <c r="E8" s="2" t="str">
        <f>ANDMED!G6</f>
        <v>hapnik</v>
      </c>
      <c r="F8" s="3">
        <f t="shared" si="0"/>
        <v>1</v>
      </c>
      <c r="G8" s="2" t="str">
        <f>ANDMED!H6</f>
        <v>elastsus</v>
      </c>
      <c r="H8" s="3">
        <f t="shared" si="11"/>
        <v>1</v>
      </c>
      <c r="I8" s="2" t="str">
        <f>ANDMED!I6</f>
        <v>papüürus, laserprinter</v>
      </c>
      <c r="J8" s="3">
        <f t="shared" si="1"/>
        <v>2</v>
      </c>
      <c r="K8" s="2" t="str">
        <f>ANDMED!J6</f>
        <v>tugev tuul, tugev torm</v>
      </c>
      <c r="L8" s="3">
        <v>1</v>
      </c>
      <c r="M8" s="2" t="str">
        <f>ANDMED!K6</f>
        <v>e4, c2, d6, f1, b5, a3</v>
      </c>
      <c r="N8" s="3">
        <v>6</v>
      </c>
      <c r="O8" s="2" t="str">
        <f>ANDMED!L6</f>
        <v>a valjus, b 1d, c sagedus</v>
      </c>
      <c r="P8" s="3">
        <v>2</v>
      </c>
      <c r="Q8" s="2" t="str">
        <f>ANDMED!M6</f>
        <v>0</v>
      </c>
      <c r="R8" s="3">
        <f t="shared" si="2"/>
        <v>0</v>
      </c>
      <c r="S8" s="2" t="str">
        <f>ANDMED!N6</f>
        <v>0</v>
      </c>
      <c r="T8" s="3">
        <f t="shared" si="3"/>
        <v>0</v>
      </c>
      <c r="U8" s="2" t="str">
        <f>ANDMED!O6</f>
        <v>mineraalvesi</v>
      </c>
      <c r="V8" s="3">
        <f t="shared" si="4"/>
        <v>1</v>
      </c>
      <c r="W8" s="2" t="str">
        <f>ANDMED!P6</f>
        <v>5.temperatuur, 6.voolutugevus, 4.tihedus, 3.sagedus, 1.aine hulk,</v>
      </c>
      <c r="X8" s="3">
        <v>5</v>
      </c>
      <c r="Y8" s="2" t="str">
        <f>ANDMED!Q6</f>
        <v>104100</v>
      </c>
      <c r="Z8" s="3">
        <f t="shared" si="5"/>
        <v>1</v>
      </c>
      <c r="AA8" s="2" t="str">
        <f>ANDMED!R6</f>
        <v>6000</v>
      </c>
      <c r="AB8" s="3">
        <f t="shared" si="6"/>
        <v>1</v>
      </c>
      <c r="AC8" s="2" t="str">
        <f>ANDMED!S6</f>
        <v>20400</v>
      </c>
      <c r="AD8" s="3">
        <f t="shared" si="7"/>
        <v>0</v>
      </c>
      <c r="AE8" s="2" t="str">
        <f>ANDMED!T6</f>
        <v>1.hõõrdumine, 2.võnkumine</v>
      </c>
      <c r="AF8" s="3">
        <f>IF(AE8="","",IF((AE8="inerts,vastastikmõju"),2,0))</f>
        <v>0</v>
      </c>
      <c r="AG8" s="2" t="str">
        <f>ANDMED!U6</f>
        <v>e, f, b</v>
      </c>
      <c r="AH8" s="3">
        <f>IF(AG8="","",IF((AG8="e, f, b"),3,0))</f>
        <v>3</v>
      </c>
      <c r="AI8" s="2" t="str">
        <f>ANDMED!V6</f>
        <v>tõru</v>
      </c>
      <c r="AJ8" s="3">
        <f t="shared" si="8"/>
        <v>0</v>
      </c>
      <c r="AK8" s="2" t="str">
        <f>ANDMED!W6</f>
        <v>ärritav aine</v>
      </c>
      <c r="AL8" s="3">
        <v>1</v>
      </c>
      <c r="AM8" s="2" t="str">
        <f>ANDMED!X6</f>
        <v>10</v>
      </c>
      <c r="AN8" s="3">
        <f t="shared" si="9"/>
        <v>0</v>
      </c>
      <c r="AO8" s="2" t="str">
        <f>ANDMED!Y6</f>
        <v>Eesti Loodusteaduste Ühendus</v>
      </c>
      <c r="AP8" s="3">
        <f t="shared" si="10"/>
        <v>0</v>
      </c>
      <c r="AQ8" s="2" t="str">
        <f>ANDMED!Z6</f>
        <v>elektritõukeratas</v>
      </c>
      <c r="AR8" s="3">
        <f>IF(AQ8="","",IF((AQ8="aku"),1,0))</f>
        <v>0</v>
      </c>
      <c r="AS8" s="2" t="str">
        <f>ANDMED!AA6</f>
        <v>breaking bad</v>
      </c>
      <c r="AT8" s="3">
        <f t="shared" ref="AT8:AT23" si="14">IF(AS8="","",IF((AS8="Breaking Bad"),1,0))</f>
        <v>1</v>
      </c>
      <c r="AU8" s="2" t="str">
        <f>ANDMED!AB6</f>
        <v>must auk</v>
      </c>
      <c r="AV8" s="3">
        <f>IF(AU8="","",IF((AU8="must auk"),1,0))</f>
        <v>1</v>
      </c>
      <c r="AW8" s="2" t="str">
        <f>ANDMED!AC6</f>
        <v>kullakallis</v>
      </c>
      <c r="AX8" s="3">
        <f t="shared" si="12"/>
        <v>1</v>
      </c>
      <c r="AY8" s="6">
        <f t="shared" si="13"/>
        <v>29</v>
      </c>
      <c r="BA8" s="11" t="s">
        <v>390</v>
      </c>
    </row>
    <row r="9" spans="1:53" ht="21.75" thickBot="1" x14ac:dyDescent="0.3">
      <c r="A9" s="9" t="str">
        <f>ANDMED!E2</f>
        <v>Henri Aller, Kadri Kuivallik, Merili Mangus, Artur Johan Unga</v>
      </c>
      <c r="B9" s="2" t="str">
        <f>ANDMED!A2</f>
        <v>Alavere põhikool</v>
      </c>
      <c r="C9" s="2" t="str">
        <f>ANDMED!F2</f>
        <v>mendeleiev</v>
      </c>
      <c r="D9" s="3">
        <v>1</v>
      </c>
      <c r="E9" s="2" t="str">
        <f>ANDMED!G2</f>
        <v>hapnik</v>
      </c>
      <c r="F9" s="3">
        <f t="shared" si="0"/>
        <v>1</v>
      </c>
      <c r="G9" s="2" t="str">
        <f>ANDMED!H2</f>
        <v>elastsus</v>
      </c>
      <c r="H9" s="3">
        <f t="shared" si="11"/>
        <v>1</v>
      </c>
      <c r="I9" s="2" t="str">
        <f>ANDMED!I2</f>
        <v>papüürus, laserprinter</v>
      </c>
      <c r="J9" s="3">
        <f t="shared" si="1"/>
        <v>2</v>
      </c>
      <c r="K9" s="2" t="str">
        <f>ANDMED!J2</f>
        <v>orkaan, tugev torm</v>
      </c>
      <c r="L9" s="3">
        <f>IF(K9="","",IF((K9="orkaan, tugev torm"),2,0))</f>
        <v>2</v>
      </c>
      <c r="M9" s="2" t="str">
        <f>ANDMED!K2</f>
        <v>a2, b5, c3, d6, e4, f1</v>
      </c>
      <c r="N9" s="3">
        <v>4</v>
      </c>
      <c r="O9" s="2" t="str">
        <f>ANDMED!L2</f>
        <v>0, 0, sagedus</v>
      </c>
      <c r="P9" s="3">
        <v>1</v>
      </c>
      <c r="Q9" s="2" t="str">
        <f>ANDMED!M2</f>
        <v>0</v>
      </c>
      <c r="R9" s="3">
        <f t="shared" si="2"/>
        <v>0</v>
      </c>
      <c r="S9" s="2" t="str">
        <f>ANDMED!N2</f>
        <v>mineraalvesi</v>
      </c>
      <c r="T9" s="3">
        <f t="shared" si="3"/>
        <v>2</v>
      </c>
      <c r="U9" s="2" t="str">
        <f>ANDMED!O2</f>
        <v>0</v>
      </c>
      <c r="V9" s="3">
        <f t="shared" si="4"/>
        <v>0</v>
      </c>
      <c r="W9" s="2" t="str">
        <f>ANDMED!P2</f>
        <v>aine hulk, 0, sagedus, tihedus, 0, 0</v>
      </c>
      <c r="X9" s="3">
        <v>3</v>
      </c>
      <c r="Y9" s="2" t="str">
        <f>ANDMED!Q2</f>
        <v>0,1041</v>
      </c>
      <c r="Z9" s="3">
        <f t="shared" si="5"/>
        <v>0</v>
      </c>
      <c r="AA9" s="2" t="str">
        <f>ANDMED!R2</f>
        <v>6000</v>
      </c>
      <c r="AB9" s="3">
        <f t="shared" si="6"/>
        <v>1</v>
      </c>
      <c r="AC9" s="2" t="str">
        <f>ANDMED!S2</f>
        <v>22200</v>
      </c>
      <c r="AD9" s="3">
        <f t="shared" si="7"/>
        <v>0</v>
      </c>
      <c r="AE9" s="2" t="str">
        <f>ANDMED!T2</f>
        <v>inerts, vastastikmõju</v>
      </c>
      <c r="AF9" s="3">
        <v>2</v>
      </c>
      <c r="AG9" s="2" t="str">
        <f>ANDMED!U2</f>
        <v>c, f, b</v>
      </c>
      <c r="AH9" s="3">
        <v>2</v>
      </c>
      <c r="AI9" s="2" t="str">
        <f>ANDMED!V2</f>
        <v>aatomik</v>
      </c>
      <c r="AJ9" s="3">
        <f t="shared" si="8"/>
        <v>1</v>
      </c>
      <c r="AK9" s="2" t="str">
        <f>ANDMED!W2</f>
        <v>Rõhu all</v>
      </c>
      <c r="AL9" s="3">
        <f>IF(AK9="","",IF(OR(AK9="ärritav",AK9="kahjulik"),1,0))</f>
        <v>0</v>
      </c>
      <c r="AM9" s="2" t="str">
        <f>ANDMED!X2</f>
        <v>2</v>
      </c>
      <c r="AN9" s="3">
        <f t="shared" si="9"/>
        <v>0</v>
      </c>
      <c r="AO9" s="2" t="str">
        <f>ANDMED!Y2</f>
        <v>eesti teadlaste ühendus</v>
      </c>
      <c r="AP9" s="3">
        <f t="shared" si="10"/>
        <v>0</v>
      </c>
      <c r="AQ9" s="2" t="str">
        <f>ANDMED!Z2</f>
        <v>aku</v>
      </c>
      <c r="AR9" s="3">
        <f>IF(AQ9="","",IF((AQ9="aku"),1,0))</f>
        <v>1</v>
      </c>
      <c r="AS9" s="2" t="str">
        <f>ANDMED!AA2</f>
        <v>breaking bad</v>
      </c>
      <c r="AT9" s="3">
        <f t="shared" si="14"/>
        <v>1</v>
      </c>
      <c r="AU9" s="2" t="str">
        <f>ANDMED!AB2</f>
        <v>must auk</v>
      </c>
      <c r="AV9" s="3">
        <f>IF(AU9="","",IF((AU9="must auk"),1,0))</f>
        <v>1</v>
      </c>
      <c r="AW9" s="2" t="str">
        <f>ANDMED!AC2</f>
        <v>kullakallis</v>
      </c>
      <c r="AX9" s="3">
        <f t="shared" si="12"/>
        <v>1</v>
      </c>
      <c r="AY9" s="6">
        <f t="shared" si="13"/>
        <v>27</v>
      </c>
      <c r="BA9" s="30" t="s">
        <v>385</v>
      </c>
    </row>
    <row r="10" spans="1:53" ht="21.75" thickBot="1" x14ac:dyDescent="0.3">
      <c r="A10" s="9" t="str">
        <f>ANDMED!E7</f>
        <v>Caitlyn Juronen, Kerstin Üksvärav, Kristin Üksvärav, Henry Mäger</v>
      </c>
      <c r="B10" s="2" t="str">
        <f>ANDMED!A7</f>
        <v>Kiili Gümnaasium</v>
      </c>
      <c r="C10" s="2" t="str">
        <f>ANDMED!F7</f>
        <v>Mendelejev</v>
      </c>
      <c r="D10" s="3">
        <f>IF(C10="","",IF((C10="Mendelejev"),1,0))</f>
        <v>1</v>
      </c>
      <c r="E10" s="2" t="str">
        <f>ANDMED!G7</f>
        <v>Hapnik</v>
      </c>
      <c r="F10" s="3">
        <f t="shared" si="0"/>
        <v>1</v>
      </c>
      <c r="G10" s="2" t="str">
        <f>ANDMED!H7</f>
        <v>Plastilisus</v>
      </c>
      <c r="H10" s="3">
        <f t="shared" si="11"/>
        <v>0</v>
      </c>
      <c r="I10" s="2" t="str">
        <f>ANDMED!I7</f>
        <v>papüürus, laserprinter</v>
      </c>
      <c r="J10" s="3">
        <f t="shared" si="1"/>
        <v>2</v>
      </c>
      <c r="K10" s="2" t="str">
        <f>ANDMED!J7</f>
        <v>orkaan, maru</v>
      </c>
      <c r="L10" s="3">
        <v>1</v>
      </c>
      <c r="M10" s="2" t="str">
        <f>ANDMED!K7</f>
        <v>F1, E4, B5, A6, C2, D3</v>
      </c>
      <c r="N10" s="3">
        <v>4</v>
      </c>
      <c r="O10" s="2" t="str">
        <f>ANDMED!L7</f>
        <v>C) lainesagedus, a) helitugevus, b) oktav</v>
      </c>
      <c r="P10" s="3">
        <v>2</v>
      </c>
      <c r="Q10" s="2" t="str">
        <f>ANDMED!M7</f>
        <v>0</v>
      </c>
      <c r="R10" s="3">
        <f t="shared" si="2"/>
        <v>0</v>
      </c>
      <c r="S10" s="2" t="str">
        <f>ANDMED!N7</f>
        <v>Fluoriid</v>
      </c>
      <c r="T10" s="3">
        <f t="shared" si="3"/>
        <v>0</v>
      </c>
      <c r="U10" s="2" t="str">
        <f>ANDMED!O7</f>
        <v>0</v>
      </c>
      <c r="V10" s="3">
        <f t="shared" si="4"/>
        <v>0</v>
      </c>
      <c r="W10" s="2" t="str">
        <f>ANDMED!P7</f>
        <v>5. temperatuur, 4. tihedus, 6. voolutugevus, 2. teepikkus, 3. sagedus, 1.</v>
      </c>
      <c r="X10" s="3">
        <v>5</v>
      </c>
      <c r="Y10" s="2" t="str">
        <f>ANDMED!Q7</f>
        <v>104100</v>
      </c>
      <c r="Z10" s="3">
        <f t="shared" si="5"/>
        <v>1</v>
      </c>
      <c r="AA10" s="2" t="str">
        <f>ANDMED!R7</f>
        <v>6000</v>
      </c>
      <c r="AB10" s="3">
        <f t="shared" si="6"/>
        <v>1</v>
      </c>
      <c r="AC10" s="2" t="str">
        <f>ANDMED!S7</f>
        <v>0,34</v>
      </c>
      <c r="AD10" s="3">
        <f t="shared" si="7"/>
        <v>0</v>
      </c>
      <c r="AE10" s="2" t="str">
        <f>ANDMED!T7</f>
        <v>2) vastastikmõju, 1) kineetiline energia ja potentsiaalne energia</v>
      </c>
      <c r="AF10" s="3">
        <v>1</v>
      </c>
      <c r="AG10" s="2" t="str">
        <f>ANDMED!U7</f>
        <v>e, f, b</v>
      </c>
      <c r="AH10" s="3">
        <f>IF(AG10="","",IF((AG10="e, f, b"),3,0))</f>
        <v>3</v>
      </c>
      <c r="AI10" s="2" t="str">
        <f>ANDMED!V7</f>
        <v>Klaabu</v>
      </c>
      <c r="AJ10" s="3">
        <f t="shared" si="8"/>
        <v>0</v>
      </c>
      <c r="AK10" s="2" t="str">
        <f>ANDMED!W7</f>
        <v>ärritav</v>
      </c>
      <c r="AL10" s="3">
        <f>IF(AK10="","",IF(OR(AK10="ärritav",AK10="kahjulik"),1,0))</f>
        <v>1</v>
      </c>
      <c r="AM10" s="2" t="str">
        <f>ANDMED!X7</f>
        <v>14</v>
      </c>
      <c r="AN10" s="3">
        <f t="shared" si="9"/>
        <v>3</v>
      </c>
      <c r="AO10" s="2" t="str">
        <f>ANDMED!Y7</f>
        <v>Eesti teadlaste ühendus</v>
      </c>
      <c r="AP10" s="3">
        <f t="shared" si="10"/>
        <v>0</v>
      </c>
      <c r="AQ10" s="2" t="str">
        <f>ANDMED!Z7</f>
        <v>isesõitvad robotid</v>
      </c>
      <c r="AR10" s="3">
        <f>IF(AQ10="","",IF((AQ10="aku"),1,0))</f>
        <v>0</v>
      </c>
      <c r="AS10" s="2" t="str">
        <f>ANDMED!AA7</f>
        <v>The Big Bang Theory</v>
      </c>
      <c r="AT10" s="3">
        <f t="shared" si="14"/>
        <v>0</v>
      </c>
      <c r="AU10" s="2" t="str">
        <f>ANDMED!AB7</f>
        <v>Must auk</v>
      </c>
      <c r="AV10" s="3">
        <f>IF(AU10="","",IF((AU10="must auk"),1,0))</f>
        <v>1</v>
      </c>
      <c r="AW10" s="2" t="str">
        <f>ANDMED!AC7</f>
        <v>Kallis</v>
      </c>
      <c r="AX10" s="3">
        <f t="shared" si="12"/>
        <v>0</v>
      </c>
      <c r="AY10" s="6">
        <f t="shared" si="13"/>
        <v>27</v>
      </c>
      <c r="BA10" s="17" t="s">
        <v>385</v>
      </c>
    </row>
    <row r="11" spans="1:53" ht="21.75" thickBot="1" x14ac:dyDescent="0.3">
      <c r="A11" s="9" t="str">
        <f>ANDMED!E22</f>
        <v xml:space="preserve">Kelli Puhm, Brita Männaste, Mariin Laigu, Priidik Kiilberg </v>
      </c>
      <c r="B11" s="2" t="str">
        <f>ANDMED!A22</f>
        <v>Ääsmäe Põhikool</v>
      </c>
      <c r="C11" s="2" t="str">
        <f>ANDMED!F22</f>
        <v>Mendelejev</v>
      </c>
      <c r="D11" s="3">
        <v>1</v>
      </c>
      <c r="E11" s="2" t="str">
        <f>ANDMED!G22</f>
        <v>hapnik</v>
      </c>
      <c r="F11" s="3">
        <f t="shared" si="0"/>
        <v>1</v>
      </c>
      <c r="G11" s="2" t="str">
        <f>ANDMED!H22</f>
        <v>Üleslükkejõud</v>
      </c>
      <c r="H11" s="3">
        <f t="shared" si="11"/>
        <v>0</v>
      </c>
      <c r="I11" s="2" t="str">
        <f>ANDMED!I22</f>
        <v>papüürus, laserprinter</v>
      </c>
      <c r="J11" s="3">
        <f t="shared" si="1"/>
        <v>2</v>
      </c>
      <c r="K11" s="2" t="str">
        <f>ANDMED!J22</f>
        <v>orkaan, tugev torm</v>
      </c>
      <c r="L11" s="3">
        <f>IF(K11="","",IF((K11="orkaan, tugev torm"),2,0))</f>
        <v>2</v>
      </c>
      <c r="M11" s="2" t="str">
        <f>ANDMED!K22</f>
        <v>A3
B5
C2
D6
E4
F1</v>
      </c>
      <c r="N11" s="3">
        <v>6</v>
      </c>
      <c r="O11" s="2" t="str">
        <f>ANDMED!L22</f>
        <v>heli tugevus, 1 meeter, võnkesagedus</v>
      </c>
      <c r="P11" s="3">
        <v>3</v>
      </c>
      <c r="Q11" s="2" t="str">
        <f>ANDMED!M22</f>
        <v>0</v>
      </c>
      <c r="R11" s="3">
        <f t="shared" si="2"/>
        <v>0</v>
      </c>
      <c r="S11" s="2" t="str">
        <f>ANDMED!N22</f>
        <v>0</v>
      </c>
      <c r="T11" s="3">
        <f t="shared" si="3"/>
        <v>0</v>
      </c>
      <c r="U11" s="2" t="str">
        <f>ANDMED!O22</f>
        <v>mineraalvesi</v>
      </c>
      <c r="V11" s="3">
        <f t="shared" si="4"/>
        <v>1</v>
      </c>
      <c r="W11" s="2" t="str">
        <f>ANDMED!P22</f>
        <v>temperatuur, voolutugevus</v>
      </c>
      <c r="X11" s="3">
        <v>2</v>
      </c>
      <c r="Y11" s="2" t="str">
        <f>ANDMED!Q22</f>
        <v>104100</v>
      </c>
      <c r="Z11" s="3">
        <f t="shared" si="5"/>
        <v>1</v>
      </c>
      <c r="AA11" s="2" t="str">
        <f>ANDMED!R22</f>
        <v>6000</v>
      </c>
      <c r="AB11" s="3">
        <f t="shared" si="6"/>
        <v>1</v>
      </c>
      <c r="AC11" s="2" t="str">
        <f>ANDMED!S22</f>
        <v>94</v>
      </c>
      <c r="AD11" s="3">
        <f t="shared" si="7"/>
        <v>0</v>
      </c>
      <c r="AE11" s="2" t="str">
        <f>ANDMED!T22</f>
        <v>veojõud, elastsus</v>
      </c>
      <c r="AF11" s="3">
        <f>IF(AE11="","",IF((AE11="inerts,vastastikmõju"),2,0))</f>
        <v>0</v>
      </c>
      <c r="AG11" s="2" t="str">
        <f>ANDMED!U22</f>
        <v>e, f, b</v>
      </c>
      <c r="AH11" s="3">
        <f>IF(AG11="","",IF((AG11="e, f, b"),3,0))</f>
        <v>3</v>
      </c>
      <c r="AI11" s="2" t="str">
        <f>ANDMED!V22</f>
        <v>Aatomik</v>
      </c>
      <c r="AJ11" s="3">
        <f t="shared" si="8"/>
        <v>1</v>
      </c>
      <c r="AK11" s="2" t="str">
        <f>ANDMED!W22</f>
        <v>Ärritav aine</v>
      </c>
      <c r="AL11" s="3">
        <v>1</v>
      </c>
      <c r="AM11" s="2" t="str">
        <f>ANDMED!X22</f>
        <v>10</v>
      </c>
      <c r="AN11" s="3">
        <f t="shared" si="9"/>
        <v>0</v>
      </c>
      <c r="AO11" s="2" t="str">
        <f>ANDMED!Y22</f>
        <v>ETÜ e Eesti teadlaste ühing</v>
      </c>
      <c r="AP11" s="3">
        <f t="shared" si="10"/>
        <v>0</v>
      </c>
      <c r="AQ11" s="2" t="str">
        <f>ANDMED!Z22</f>
        <v>Elektritõukerattad</v>
      </c>
      <c r="AR11" s="3">
        <f>IF(AQ11="","",IF((AQ11="aku"),1,0))</f>
        <v>0</v>
      </c>
      <c r="AS11" s="2" t="str">
        <f>ANDMED!AA22</f>
        <v>0</v>
      </c>
      <c r="AT11" s="3">
        <f t="shared" si="14"/>
        <v>0</v>
      </c>
      <c r="AU11" s="2" t="str">
        <f>ANDMED!AB22</f>
        <v>Must auk</v>
      </c>
      <c r="AV11" s="3">
        <f>IF(AU11="","",IF((AU11="must auk"),1,0))</f>
        <v>1</v>
      </c>
      <c r="AW11" s="2" t="str">
        <f>ANDMED!AC22</f>
        <v>kullakallis</v>
      </c>
      <c r="AX11" s="3">
        <f t="shared" si="12"/>
        <v>1</v>
      </c>
      <c r="AY11" s="6">
        <f t="shared" si="13"/>
        <v>27</v>
      </c>
      <c r="BA11" s="17" t="s">
        <v>385</v>
      </c>
    </row>
    <row r="12" spans="1:53" ht="21.75" thickBot="1" x14ac:dyDescent="0.3">
      <c r="A12" s="9" t="str">
        <f>ANDMED!E10</f>
        <v>Joosep Lukin, Sten Ingerainen, Karl-Mihkel Ott, Oskar Kelt</v>
      </c>
      <c r="B12" s="2" t="str">
        <f>ANDMED!A10</f>
        <v>Laagri Kool</v>
      </c>
      <c r="C12" s="2" t="str">
        <f>ANDMED!F10</f>
        <v>Mendelejev</v>
      </c>
      <c r="D12" s="3">
        <f t="shared" ref="D12:D21" si="15">IF(C12="","",IF((C12="Mendelejev"),1,0))</f>
        <v>1</v>
      </c>
      <c r="E12" s="2" t="str">
        <f>ANDMED!G10</f>
        <v>Hapnik</v>
      </c>
      <c r="F12" s="3">
        <f t="shared" si="0"/>
        <v>1</v>
      </c>
      <c r="G12" s="2" t="str">
        <f>ANDMED!H10</f>
        <v>Elastsusjõud</v>
      </c>
      <c r="H12" s="3">
        <v>1</v>
      </c>
      <c r="I12" s="2" t="str">
        <f>ANDMED!I10</f>
        <v>papüürus, laserprinter</v>
      </c>
      <c r="J12" s="3">
        <f t="shared" si="1"/>
        <v>2</v>
      </c>
      <c r="K12" s="2" t="str">
        <f>ANDMED!J10</f>
        <v>orkaan, maru</v>
      </c>
      <c r="L12" s="3">
        <v>1</v>
      </c>
      <c r="M12" s="2" t="str">
        <f>ANDMED!K10</f>
        <v>E4, F1, B5, A3, C2, D6</v>
      </c>
      <c r="N12" s="3">
        <v>6</v>
      </c>
      <c r="O12" s="2" t="str">
        <f>ANDMED!L10</f>
        <v>a Amplituut,b 1lambda, c sagedus</v>
      </c>
      <c r="P12" s="3">
        <v>1</v>
      </c>
      <c r="Q12" s="2" t="str">
        <f>ANDMED!M10</f>
        <v>Raud</v>
      </c>
      <c r="R12" s="3">
        <f t="shared" si="2"/>
        <v>0</v>
      </c>
      <c r="S12" s="2" t="str">
        <f>ANDMED!N10</f>
        <v>0</v>
      </c>
      <c r="T12" s="3">
        <f t="shared" si="3"/>
        <v>0</v>
      </c>
      <c r="U12" s="2" t="str">
        <f>ANDMED!O10</f>
        <v>0</v>
      </c>
      <c r="V12" s="3">
        <f t="shared" si="4"/>
        <v>0</v>
      </c>
      <c r="W12" s="2" t="str">
        <f>ANDMED!P10</f>
        <v>1.
2
3 sagedus
4 tihedus
5 temperatuur
6 voolutugevus</v>
      </c>
      <c r="X12" s="3">
        <v>4</v>
      </c>
      <c r="Y12" s="2">
        <f>ANDMED!Q10</f>
        <v>104100</v>
      </c>
      <c r="Z12" s="3">
        <v>1</v>
      </c>
      <c r="AA12" s="2" t="str">
        <f>ANDMED!R10</f>
        <v>6000</v>
      </c>
      <c r="AB12" s="3">
        <f t="shared" si="6"/>
        <v>1</v>
      </c>
      <c r="AC12" s="2" t="str">
        <f>ANDMED!S10</f>
        <v>1228</v>
      </c>
      <c r="AD12" s="3">
        <f t="shared" si="7"/>
        <v>0</v>
      </c>
      <c r="AE12" s="2" t="str">
        <f>ANDMED!T10</f>
        <v>1. inerts
2. elastsusjõud</v>
      </c>
      <c r="AF12" s="3">
        <v>1</v>
      </c>
      <c r="AG12" s="2" t="str">
        <f>ANDMED!U10</f>
        <v>e, f, b</v>
      </c>
      <c r="AH12" s="3">
        <f>IF(AG12="","",IF((AG12="e, f, b"),3,0))</f>
        <v>3</v>
      </c>
      <c r="AI12" s="2" t="str">
        <f>ANDMED!V10</f>
        <v>aatomike</v>
      </c>
      <c r="AJ12" s="3">
        <f t="shared" si="8"/>
        <v>0</v>
      </c>
      <c r="AK12" s="2" t="str">
        <f>ANDMED!W10</f>
        <v>ärritav</v>
      </c>
      <c r="AL12" s="3">
        <f t="shared" ref="AL12:AL18" si="16">IF(AK12="","",IF(OR(AK12="ärritav",AK12="kahjulik"),1,0))</f>
        <v>1</v>
      </c>
      <c r="AM12" s="2" t="str">
        <f>ANDMED!X10</f>
        <v>-24</v>
      </c>
      <c r="AN12" s="3">
        <f t="shared" si="9"/>
        <v>0</v>
      </c>
      <c r="AO12" s="2" t="str">
        <f>ANDMED!Y10</f>
        <v>Eesti Teaduse Instituut</v>
      </c>
      <c r="AP12" s="3">
        <f t="shared" si="10"/>
        <v>0</v>
      </c>
      <c r="AQ12" s="2" t="str">
        <f>ANDMED!Z10</f>
        <v>liitium aku</v>
      </c>
      <c r="AR12" s="3">
        <v>1</v>
      </c>
      <c r="AS12" s="2" t="str">
        <f>ANDMED!AA10</f>
        <v>Breaking Bad</v>
      </c>
      <c r="AT12" s="3">
        <f t="shared" si="14"/>
        <v>1</v>
      </c>
      <c r="AU12" s="2" t="str">
        <f>ANDMED!AB10</f>
        <v>mustauk</v>
      </c>
      <c r="AV12" s="3">
        <v>1</v>
      </c>
      <c r="AW12" s="2" t="str">
        <f>ANDMED!AC10</f>
        <v>jäääär</v>
      </c>
      <c r="AX12" s="3">
        <f t="shared" si="12"/>
        <v>0</v>
      </c>
      <c r="AY12" s="6">
        <f t="shared" si="13"/>
        <v>27</v>
      </c>
      <c r="BA12" s="17" t="s">
        <v>385</v>
      </c>
    </row>
    <row r="13" spans="1:53" ht="21.75" thickBot="1" x14ac:dyDescent="0.3">
      <c r="A13" s="9" t="str">
        <f>ANDMED!E5</f>
        <v>Kaarel Raude, Joosep Fingling, Jan Vallimäe, Ralph Rupert Nigul</v>
      </c>
      <c r="B13" s="2" t="str">
        <f>ANDMED!A5</f>
        <v>Kurtna Kool</v>
      </c>
      <c r="C13" s="2" t="str">
        <f>ANDMED!F5</f>
        <v>Mendelejev</v>
      </c>
      <c r="D13" s="3">
        <f t="shared" si="15"/>
        <v>1</v>
      </c>
      <c r="E13" s="2" t="str">
        <f>ANDMED!G5</f>
        <v>Süsinik</v>
      </c>
      <c r="F13" s="3">
        <f t="shared" si="0"/>
        <v>0</v>
      </c>
      <c r="G13" s="2" t="str">
        <f>ANDMED!H5</f>
        <v>Elastsus</v>
      </c>
      <c r="H13" s="3">
        <f>IF(G13="","",IF((G13="elastsus"),1,0))</f>
        <v>1</v>
      </c>
      <c r="I13" s="2" t="str">
        <f>ANDMED!I5</f>
        <v>puidust trükiklotsid, laserprinter</v>
      </c>
      <c r="J13" s="3">
        <v>1</v>
      </c>
      <c r="K13" s="2" t="str">
        <f>ANDMED!J5</f>
        <v>orkaan, tugev torm</v>
      </c>
      <c r="L13" s="3">
        <f t="shared" ref="L13:L19" si="17">IF(K13="","",IF((K13="orkaan, tugev torm"),2,0))</f>
        <v>2</v>
      </c>
      <c r="M13" s="2" t="str">
        <f>ANDMED!K5</f>
        <v>F1,B5,E4,A3,C6,D2</v>
      </c>
      <c r="N13" s="3">
        <v>4</v>
      </c>
      <c r="O13" s="2" t="str">
        <f>ANDMED!L5</f>
        <v>helitugevus, 1 m (meeter), sagedus</v>
      </c>
      <c r="P13" s="3">
        <v>3</v>
      </c>
      <c r="Q13" s="2" t="str">
        <f>ANDMED!M5</f>
        <v>0</v>
      </c>
      <c r="R13" s="3">
        <f t="shared" si="2"/>
        <v>0</v>
      </c>
      <c r="S13" s="2" t="str">
        <f>ANDMED!N5</f>
        <v>0</v>
      </c>
      <c r="T13" s="3">
        <f t="shared" si="3"/>
        <v>0</v>
      </c>
      <c r="U13" s="2" t="str">
        <f>ANDMED!O5</f>
        <v>Mineraalvesi</v>
      </c>
      <c r="V13" s="3">
        <f t="shared" si="4"/>
        <v>1</v>
      </c>
      <c r="W13" s="2" t="str">
        <f>ANDMED!P5</f>
        <v>5. temperatuur, 3. sagedus, 6.voolutugevus, 4. tihedus</v>
      </c>
      <c r="X13" s="3">
        <v>4</v>
      </c>
      <c r="Y13" s="2" t="str">
        <f>ANDMED!Q5</f>
        <v>104100</v>
      </c>
      <c r="Z13" s="3">
        <f t="shared" ref="Z13:Z22" si="18">IF(Y13="","",IF((Y13="104100"),1,0))</f>
        <v>1</v>
      </c>
      <c r="AA13" s="2" t="str">
        <f>ANDMED!R5</f>
        <v>6000</v>
      </c>
      <c r="AB13" s="3">
        <f t="shared" si="6"/>
        <v>1</v>
      </c>
      <c r="AC13" s="2" t="str">
        <f>ANDMED!S5</f>
        <v>924000</v>
      </c>
      <c r="AD13" s="3">
        <f t="shared" si="7"/>
        <v>0</v>
      </c>
      <c r="AE13" s="2" t="str">
        <f>ANDMED!T5</f>
        <v>inerts, kineetika</v>
      </c>
      <c r="AF13" s="3">
        <v>1</v>
      </c>
      <c r="AG13" s="2" t="str">
        <f>ANDMED!U5</f>
        <v>e, f, b</v>
      </c>
      <c r="AH13" s="3">
        <f>IF(AG13="","",IF((AG13="e, f, b"),3,0))</f>
        <v>3</v>
      </c>
      <c r="AI13" s="2" t="str">
        <f>ANDMED!V5</f>
        <v>Aatompoiss</v>
      </c>
      <c r="AJ13" s="3">
        <f t="shared" si="8"/>
        <v>0</v>
      </c>
      <c r="AK13" s="2" t="str">
        <f>ANDMED!W5</f>
        <v>Ole ettevaatlik!</v>
      </c>
      <c r="AL13" s="3">
        <f t="shared" si="16"/>
        <v>0</v>
      </c>
      <c r="AM13" s="2" t="str">
        <f>ANDMED!X5</f>
        <v>10</v>
      </c>
      <c r="AN13" s="3">
        <f t="shared" si="9"/>
        <v>0</v>
      </c>
      <c r="AO13" s="2" t="str">
        <f>ANDMED!Y5</f>
        <v>Eesti teaduseliit</v>
      </c>
      <c r="AP13" s="3">
        <f t="shared" si="10"/>
        <v>0</v>
      </c>
      <c r="AQ13" s="2" t="str">
        <f>ANDMED!Z5</f>
        <v>Liitiumakude</v>
      </c>
      <c r="AR13" s="3">
        <v>1</v>
      </c>
      <c r="AS13" s="2" t="str">
        <f>ANDMED!AA5</f>
        <v>Breaking Bad</v>
      </c>
      <c r="AT13" s="3">
        <f t="shared" si="14"/>
        <v>1</v>
      </c>
      <c r="AU13" s="2" t="str">
        <f>ANDMED!AB5</f>
        <v>Must auk</v>
      </c>
      <c r="AV13" s="3">
        <f>IF(AU13="","",IF((AU13="must auk"),1,0))</f>
        <v>1</v>
      </c>
      <c r="AW13" s="2" t="str">
        <f>ANDMED!AC5</f>
        <v>väävel</v>
      </c>
      <c r="AX13" s="3">
        <f t="shared" si="12"/>
        <v>0</v>
      </c>
      <c r="AY13" s="6">
        <f t="shared" si="13"/>
        <v>26</v>
      </c>
      <c r="BA13" s="17">
        <v>10</v>
      </c>
    </row>
    <row r="14" spans="1:53" ht="21.75" thickBot="1" x14ac:dyDescent="0.3">
      <c r="A14" s="9" t="str">
        <f>ANDMED!E9</f>
        <v>Jaak Priilinn, Jarko Toomvap, Rauno Püü, Allen Larin</v>
      </c>
      <c r="B14" s="2" t="str">
        <f>ANDMED!A9</f>
        <v>Kuusalu Keskkool</v>
      </c>
      <c r="C14" s="2" t="str">
        <f>ANDMED!F9</f>
        <v>Mendelejev</v>
      </c>
      <c r="D14" s="3">
        <f t="shared" si="15"/>
        <v>1</v>
      </c>
      <c r="E14" s="2" t="str">
        <f>ANDMED!G9</f>
        <v>Hapnik</v>
      </c>
      <c r="F14" s="3">
        <f t="shared" si="0"/>
        <v>1</v>
      </c>
      <c r="G14" s="2" t="str">
        <f>ANDMED!H9</f>
        <v>gravitatsioon</v>
      </c>
      <c r="H14" s="3">
        <f>IF(G14="","",IF((G14="elastsus"),1,0))</f>
        <v>0</v>
      </c>
      <c r="I14" s="2" t="str">
        <f>ANDMED!I9</f>
        <v>papüürus, laserprinter</v>
      </c>
      <c r="J14" s="3">
        <f>IF(I14="","",IF((I14="papüürus, laserprinter"),2,0))</f>
        <v>2</v>
      </c>
      <c r="K14" s="2" t="str">
        <f>ANDMED!J9</f>
        <v>orkaan, tugev torm</v>
      </c>
      <c r="L14" s="3">
        <f t="shared" si="17"/>
        <v>2</v>
      </c>
      <c r="M14" s="2" t="str">
        <f>ANDMED!K9</f>
        <v>f1, e4, b5, d3, c2, a6</v>
      </c>
      <c r="N14" s="3">
        <v>4</v>
      </c>
      <c r="O14" s="2" t="str">
        <f>ANDMED!L9</f>
        <v>c) sagedus, a) helitugevus, b) 1 cm</v>
      </c>
      <c r="P14" s="3">
        <v>2</v>
      </c>
      <c r="Q14" s="2" t="str">
        <f>ANDMED!M9</f>
        <v>0</v>
      </c>
      <c r="R14" s="3">
        <f t="shared" si="2"/>
        <v>0</v>
      </c>
      <c r="S14" s="2" t="str">
        <f>ANDMED!N9</f>
        <v>0</v>
      </c>
      <c r="T14" s="3">
        <f t="shared" si="3"/>
        <v>0</v>
      </c>
      <c r="U14" s="2" t="str">
        <f>ANDMED!O9</f>
        <v>mineraalvesi</v>
      </c>
      <c r="V14" s="3">
        <f t="shared" si="4"/>
        <v>1</v>
      </c>
      <c r="W14" s="2" t="str">
        <f>ANDMED!P9</f>
        <v>temperatuur, voolutugevus, sagedus,</v>
      </c>
      <c r="X14" s="3">
        <v>3</v>
      </c>
      <c r="Y14" s="2" t="str">
        <f>ANDMED!Q9</f>
        <v>140100</v>
      </c>
      <c r="Z14" s="3">
        <f t="shared" si="18"/>
        <v>0</v>
      </c>
      <c r="AA14" s="2" t="str">
        <f>ANDMED!R9</f>
        <v>6000</v>
      </c>
      <c r="AB14" s="3">
        <f t="shared" si="6"/>
        <v>1</v>
      </c>
      <c r="AC14" s="2" t="str">
        <f>ANDMED!S9</f>
        <v>1220</v>
      </c>
      <c r="AD14" s="3">
        <f t="shared" si="7"/>
        <v>0</v>
      </c>
      <c r="AE14" s="2" t="str">
        <f>ANDMED!T9</f>
        <v>inertsijõud, kehade vastasmõju</v>
      </c>
      <c r="AF14" s="3">
        <v>2</v>
      </c>
      <c r="AG14" s="2" t="str">
        <f>ANDMED!U9</f>
        <v>e, f, b</v>
      </c>
      <c r="AH14" s="3">
        <f>IF(AG14="","",IF((AG14="e, f, b"),3,0))</f>
        <v>3</v>
      </c>
      <c r="AI14" s="2" t="str">
        <f>ANDMED!V9</f>
        <v>prooton</v>
      </c>
      <c r="AJ14" s="3">
        <f t="shared" si="8"/>
        <v>0</v>
      </c>
      <c r="AK14" s="2" t="str">
        <f>ANDMED!W9</f>
        <v>ohtlik aine</v>
      </c>
      <c r="AL14" s="3">
        <f t="shared" si="16"/>
        <v>0</v>
      </c>
      <c r="AM14" s="2" t="str">
        <f>ANDMED!X9</f>
        <v>10</v>
      </c>
      <c r="AN14" s="3">
        <f t="shared" si="9"/>
        <v>0</v>
      </c>
      <c r="AO14" s="2" t="str">
        <f>ANDMED!Y9</f>
        <v>teadlased 123</v>
      </c>
      <c r="AP14" s="3">
        <f t="shared" si="10"/>
        <v>0</v>
      </c>
      <c r="AQ14" s="2" t="str">
        <f>ANDMED!Z9</f>
        <v>elektriakud</v>
      </c>
      <c r="AR14" s="3">
        <v>1</v>
      </c>
      <c r="AS14" s="2" t="str">
        <f>ANDMED!AA9</f>
        <v>The Office</v>
      </c>
      <c r="AT14" s="3">
        <f t="shared" si="14"/>
        <v>0</v>
      </c>
      <c r="AU14" s="2" t="str">
        <f>ANDMED!AB9</f>
        <v>must auk</v>
      </c>
      <c r="AV14" s="3">
        <f>IF(AU14="","",IF((AU14="must auk"),1,0))</f>
        <v>1</v>
      </c>
      <c r="AW14" s="2" t="str">
        <f>ANDMED!AC9</f>
        <v>kullakallis</v>
      </c>
      <c r="AX14" s="3">
        <f t="shared" si="12"/>
        <v>1</v>
      </c>
      <c r="AY14" s="6">
        <f t="shared" si="13"/>
        <v>25</v>
      </c>
      <c r="BA14" s="11" t="s">
        <v>391</v>
      </c>
    </row>
    <row r="15" spans="1:53" ht="21.75" thickBot="1" x14ac:dyDescent="0.3">
      <c r="A15" s="9" t="str">
        <f>ANDMED!E14</f>
        <v>Marta Enni, Henry Liht, Rengo Aedver</v>
      </c>
      <c r="B15" s="2" t="str">
        <f>ANDMED!A14</f>
        <v>Oru Põhikool</v>
      </c>
      <c r="C15" s="2" t="str">
        <f>ANDMED!F14</f>
        <v>Mendelejev</v>
      </c>
      <c r="D15" s="3">
        <f t="shared" si="15"/>
        <v>1</v>
      </c>
      <c r="E15" s="2" t="str">
        <f>ANDMED!G14</f>
        <v>N</v>
      </c>
      <c r="F15" s="3">
        <f t="shared" si="0"/>
        <v>0</v>
      </c>
      <c r="G15" s="2" t="str">
        <f>ANDMED!H14</f>
        <v>Elastsus</v>
      </c>
      <c r="H15" s="3">
        <f>IF(G15="","",IF((G15="elastsus"),1,0))</f>
        <v>1</v>
      </c>
      <c r="I15" s="2" t="str">
        <f>ANDMED!I14</f>
        <v>pärgament, laserprinter</v>
      </c>
      <c r="J15" s="3">
        <v>1</v>
      </c>
      <c r="K15" s="2" t="str">
        <f>ANDMED!J14</f>
        <v>orkaan, tugev torm</v>
      </c>
      <c r="L15" s="3">
        <f t="shared" si="17"/>
        <v>2</v>
      </c>
      <c r="M15" s="2" t="str">
        <f>ANDMED!K14</f>
        <v>F1
D6
E4
B5
A3
C2</v>
      </c>
      <c r="N15" s="3">
        <v>6</v>
      </c>
      <c r="O15" s="2" t="str">
        <f>ANDMED!L14</f>
        <v>a) heli valjusus
b) 
c) võnkesagedus</v>
      </c>
      <c r="P15" s="3">
        <v>2</v>
      </c>
      <c r="Q15" s="2" t="str">
        <f>ANDMED!M14</f>
        <v>0</v>
      </c>
      <c r="R15" s="3">
        <f t="shared" si="2"/>
        <v>0</v>
      </c>
      <c r="S15" s="2" t="str">
        <f>ANDMED!N14</f>
        <v>0</v>
      </c>
      <c r="T15" s="3">
        <f t="shared" si="3"/>
        <v>0</v>
      </c>
      <c r="U15" s="2" t="str">
        <f>ANDMED!O14</f>
        <v>mineraalvesi</v>
      </c>
      <c r="V15" s="3">
        <f t="shared" si="4"/>
        <v>1</v>
      </c>
      <c r="W15" s="2" t="str">
        <f>ANDMED!P14</f>
        <v>6. voolutugevus
õp soojusjuht</v>
      </c>
      <c r="X15" s="3">
        <v>1</v>
      </c>
      <c r="Y15" s="2" t="str">
        <f>ANDMED!Q14</f>
        <v>104100</v>
      </c>
      <c r="Z15" s="3">
        <f t="shared" si="18"/>
        <v>1</v>
      </c>
      <c r="AA15" s="2" t="str">
        <f>ANDMED!R14</f>
        <v>600</v>
      </c>
      <c r="AB15" s="3">
        <f t="shared" si="6"/>
        <v>0</v>
      </c>
      <c r="AC15" s="2" t="str">
        <f>ANDMED!S14</f>
        <v>34</v>
      </c>
      <c r="AD15" s="3">
        <f t="shared" si="7"/>
        <v>0</v>
      </c>
      <c r="AE15" s="2" t="str">
        <f>ANDMED!T14</f>
        <v>inerts
soojusjuhtivus</v>
      </c>
      <c r="AF15" s="3">
        <v>1</v>
      </c>
      <c r="AG15" s="2" t="str">
        <f>ANDMED!U14</f>
        <v>d, f, b</v>
      </c>
      <c r="AH15" s="3">
        <v>2</v>
      </c>
      <c r="AI15" s="2" t="str">
        <f>ANDMED!V14</f>
        <v>Aatom</v>
      </c>
      <c r="AJ15" s="3">
        <f t="shared" si="8"/>
        <v>0</v>
      </c>
      <c r="AK15" s="2" t="str">
        <f>ANDMED!W14</f>
        <v>Ohtlik aine</v>
      </c>
      <c r="AL15" s="3">
        <f t="shared" si="16"/>
        <v>0</v>
      </c>
      <c r="AM15" s="2" t="str">
        <f>ANDMED!X14</f>
        <v>14</v>
      </c>
      <c r="AN15" s="3">
        <f t="shared" si="9"/>
        <v>3</v>
      </c>
      <c r="AO15" s="2" t="str">
        <f>ANDMED!Y14</f>
        <v>Eesti Teadlaste Ühendus</v>
      </c>
      <c r="AP15" s="3">
        <f t="shared" si="10"/>
        <v>0</v>
      </c>
      <c r="AQ15" s="2" t="str">
        <f>ANDMED!Z14</f>
        <v>iseliikuv transpordivahend</v>
      </c>
      <c r="AR15" s="3">
        <f t="shared" ref="AR15:AR23" si="19">IF(AQ15="","",IF((AQ15="aku"),1,0))</f>
        <v>0</v>
      </c>
      <c r="AS15" s="2" t="str">
        <f>ANDMED!AA14</f>
        <v>Breaking Bad</v>
      </c>
      <c r="AT15" s="3">
        <f t="shared" si="14"/>
        <v>1</v>
      </c>
      <c r="AU15" s="2" t="str">
        <f>ANDMED!AB14</f>
        <v>must auk</v>
      </c>
      <c r="AV15" s="3">
        <f>IF(AU15="","",IF((AU15="must auk"),1,0))</f>
        <v>1</v>
      </c>
      <c r="AW15" s="2" t="str">
        <f>ANDMED!AC14</f>
        <v>Kullakallis</v>
      </c>
      <c r="AX15" s="3">
        <f t="shared" si="12"/>
        <v>1</v>
      </c>
      <c r="AY15" s="6">
        <f t="shared" si="13"/>
        <v>25</v>
      </c>
      <c r="BA15" s="11" t="s">
        <v>391</v>
      </c>
    </row>
    <row r="16" spans="1:53" ht="21.75" thickBot="1" x14ac:dyDescent="0.3">
      <c r="A16" s="9" t="str">
        <f>ANDMED!E15</f>
        <v>Kadriann Kummer, Eliise Kask, Marleen Õunamaa, Sten Martin Kabrits</v>
      </c>
      <c r="B16" s="2" t="str">
        <f>ANDMED!A15</f>
        <v>Peetri Lasteaed-Põhikool</v>
      </c>
      <c r="C16" s="2" t="str">
        <f>ANDMED!F15</f>
        <v>Mendelejev</v>
      </c>
      <c r="D16" s="3">
        <f t="shared" si="15"/>
        <v>1</v>
      </c>
      <c r="E16" s="2" t="str">
        <f>ANDMED!G15</f>
        <v>Hapnik</v>
      </c>
      <c r="F16" s="3">
        <f t="shared" si="0"/>
        <v>1</v>
      </c>
      <c r="G16" s="2" t="str">
        <f>ANDMED!H15</f>
        <v>Deformatsiooni jõud</v>
      </c>
      <c r="H16" s="3">
        <f>IF(G16="","",IF((G16="elastsus"),1,0))</f>
        <v>0</v>
      </c>
      <c r="I16" s="2" t="str">
        <f>ANDMED!I15</f>
        <v>papüürus, laserprinter</v>
      </c>
      <c r="J16" s="3">
        <f>IF(I16="","",IF((I16="papüürus, laserprinter"),2,0))</f>
        <v>2</v>
      </c>
      <c r="K16" s="2" t="str">
        <f>ANDMED!J15</f>
        <v>torm, maru</v>
      </c>
      <c r="L16" s="3">
        <f t="shared" si="17"/>
        <v>0</v>
      </c>
      <c r="M16" s="2" t="str">
        <f>ANDMED!K15</f>
        <v>F1,E4,B5,C6,D3,A2</v>
      </c>
      <c r="N16" s="3">
        <v>3</v>
      </c>
      <c r="O16" s="2" t="str">
        <f>ANDMED!L15</f>
        <v>a) heli tugevus, b) 1m (meeter), c) sagedus</v>
      </c>
      <c r="P16" s="3">
        <v>3</v>
      </c>
      <c r="Q16" s="2" t="str">
        <f>ANDMED!M15</f>
        <v>0</v>
      </c>
      <c r="R16" s="3">
        <f t="shared" si="2"/>
        <v>0</v>
      </c>
      <c r="S16" s="2" t="str">
        <f>ANDMED!N15</f>
        <v>väävel</v>
      </c>
      <c r="T16" s="3">
        <f t="shared" si="3"/>
        <v>0</v>
      </c>
      <c r="U16" s="2" t="str">
        <f>ANDMED!O15</f>
        <v>0</v>
      </c>
      <c r="V16" s="3">
        <f t="shared" si="4"/>
        <v>0</v>
      </c>
      <c r="W16" s="2" t="str">
        <f>ANDMED!P15</f>
        <v>Sagedus, Tihedus, voolutugevus,</v>
      </c>
      <c r="X16" s="3">
        <v>3</v>
      </c>
      <c r="Y16" s="2" t="str">
        <f>ANDMED!Q15</f>
        <v>104100</v>
      </c>
      <c r="Z16" s="3">
        <f t="shared" si="18"/>
        <v>1</v>
      </c>
      <c r="AA16" s="2" t="str">
        <f>ANDMED!R15</f>
        <v>6000</v>
      </c>
      <c r="AB16" s="3">
        <f t="shared" si="6"/>
        <v>1</v>
      </c>
      <c r="AC16" s="2" t="str">
        <f>ANDMED!S15</f>
        <v>340000:360</v>
      </c>
      <c r="AD16" s="3">
        <f t="shared" si="7"/>
        <v>0</v>
      </c>
      <c r="AE16" s="2" t="str">
        <f>ANDMED!T15</f>
        <v>Inerts, energia jäävuse seadus</v>
      </c>
      <c r="AF16" s="3">
        <v>1</v>
      </c>
      <c r="AG16" s="2" t="str">
        <f>ANDMED!U15</f>
        <v>e, f, b</v>
      </c>
      <c r="AH16" s="3">
        <f>IF(AG16="","",IF((AG16="e, f, b"),3,0))</f>
        <v>3</v>
      </c>
      <c r="AI16" s="2" t="str">
        <f>ANDMED!V15</f>
        <v>prooton</v>
      </c>
      <c r="AJ16" s="3">
        <f t="shared" si="8"/>
        <v>0</v>
      </c>
      <c r="AK16" s="2" t="str">
        <f>ANDMED!W15</f>
        <v>ohtlik</v>
      </c>
      <c r="AL16" s="3">
        <f t="shared" si="16"/>
        <v>0</v>
      </c>
      <c r="AM16" s="2" t="str">
        <f>ANDMED!X15</f>
        <v>14</v>
      </c>
      <c r="AN16" s="3">
        <f t="shared" si="9"/>
        <v>3</v>
      </c>
      <c r="AO16" s="2" t="str">
        <f>ANDMED!Y15</f>
        <v>Eesyi Teadlaste ühing</v>
      </c>
      <c r="AP16" s="3">
        <f t="shared" si="10"/>
        <v>0</v>
      </c>
      <c r="AQ16" s="2" t="str">
        <f>ANDMED!Z15</f>
        <v>reaktor</v>
      </c>
      <c r="AR16" s="3">
        <f t="shared" si="19"/>
        <v>0</v>
      </c>
      <c r="AS16" s="2" t="str">
        <f>ANDMED!AA15</f>
        <v>Breaking Bad</v>
      </c>
      <c r="AT16" s="3">
        <f t="shared" si="14"/>
        <v>1</v>
      </c>
      <c r="AU16" s="2" t="str">
        <f>ANDMED!AB15</f>
        <v>Pluuto</v>
      </c>
      <c r="AV16" s="3">
        <f>IF(AU16="","",IF((AU16="must auk"),1,0))</f>
        <v>0</v>
      </c>
      <c r="AW16" s="2" t="str">
        <f>ANDMED!AC15</f>
        <v>Kullakallis</v>
      </c>
      <c r="AX16" s="3">
        <f t="shared" si="12"/>
        <v>1</v>
      </c>
      <c r="AY16" s="6">
        <f t="shared" si="13"/>
        <v>24</v>
      </c>
      <c r="BA16" s="17">
        <v>13</v>
      </c>
    </row>
    <row r="17" spans="1:53" ht="21.75" thickBot="1" x14ac:dyDescent="0.3">
      <c r="A17" s="9" t="str">
        <f>ANDMED!E8</f>
        <v>Markus Ring, Karut Luur, Rait Lander, Norman Talvoja</v>
      </c>
      <c r="B17" s="2" t="str">
        <f>ANDMED!A8</f>
        <v>Kostivere Kool</v>
      </c>
      <c r="C17" s="2" t="str">
        <f>ANDMED!F8</f>
        <v>0</v>
      </c>
      <c r="D17" s="3">
        <f t="shared" si="15"/>
        <v>0</v>
      </c>
      <c r="E17" s="2" t="str">
        <f>ANDMED!G8</f>
        <v>Süsinik</v>
      </c>
      <c r="F17" s="3">
        <f t="shared" si="0"/>
        <v>0</v>
      </c>
      <c r="G17" s="2" t="str">
        <f>ANDMED!H8</f>
        <v>Kokkutõmbejõud</v>
      </c>
      <c r="H17" s="3">
        <f>IF(G17="","",IF((G17="elastsus"),1,0))</f>
        <v>0</v>
      </c>
      <c r="I17" s="2" t="str">
        <f>ANDMED!I8</f>
        <v>papüürus, laserprinter</v>
      </c>
      <c r="J17" s="3">
        <f>IF(I17="","",IF((I17="papüürus, laserprinter"),2,0))</f>
        <v>2</v>
      </c>
      <c r="K17" s="2" t="str">
        <f>ANDMED!J8</f>
        <v>raju, maru</v>
      </c>
      <c r="L17" s="3">
        <f t="shared" si="17"/>
        <v>0</v>
      </c>
      <c r="M17" s="2" t="str">
        <f>ANDMED!K8</f>
        <v>b5,e4,f1,a2,c3,d6</v>
      </c>
      <c r="N17" s="3">
        <v>4</v>
      </c>
      <c r="O17" s="2" t="str">
        <f>ANDMED!L8</f>
        <v>helitugevus,1 romb,helisagedus</v>
      </c>
      <c r="P17" s="3">
        <v>2</v>
      </c>
      <c r="Q17" s="2" t="str">
        <f>ANDMED!M8</f>
        <v>0</v>
      </c>
      <c r="R17" s="3">
        <f t="shared" si="2"/>
        <v>0</v>
      </c>
      <c r="S17" s="2" t="str">
        <f>ANDMED!N8</f>
        <v>0</v>
      </c>
      <c r="T17" s="3">
        <f t="shared" si="3"/>
        <v>0</v>
      </c>
      <c r="U17" s="2" t="str">
        <f>ANDMED!O8</f>
        <v>mineraalvesi</v>
      </c>
      <c r="V17" s="3">
        <f t="shared" si="4"/>
        <v>1</v>
      </c>
      <c r="W17" s="2" t="str">
        <f>ANDMED!P8</f>
        <v>soojushulk,0,0,0,0,0,0</v>
      </c>
      <c r="X17" s="3">
        <v>1</v>
      </c>
      <c r="Y17" s="2" t="str">
        <f>ANDMED!Q8</f>
        <v>104100</v>
      </c>
      <c r="Z17" s="3">
        <f t="shared" si="18"/>
        <v>1</v>
      </c>
      <c r="AA17" s="2" t="str">
        <f>ANDMED!R8</f>
        <v>6000</v>
      </c>
      <c r="AB17" s="3">
        <f t="shared" si="6"/>
        <v>1</v>
      </c>
      <c r="AC17" s="2" t="str">
        <f>ANDMED!S8</f>
        <v>0</v>
      </c>
      <c r="AD17" s="3">
        <f t="shared" si="7"/>
        <v>0</v>
      </c>
      <c r="AE17" s="2" t="str">
        <f>ANDMED!T8</f>
        <v>inertsus,elastsus</v>
      </c>
      <c r="AF17" s="3">
        <v>1</v>
      </c>
      <c r="AG17" s="2" t="str">
        <f>ANDMED!U8</f>
        <v>e, f, b</v>
      </c>
      <c r="AH17" s="3">
        <f>IF(AG17="","",IF((AG17="e, f, b"),3,0))</f>
        <v>3</v>
      </c>
      <c r="AI17" s="2" t="str">
        <f>ANDMED!V8</f>
        <v>aatomik</v>
      </c>
      <c r="AJ17" s="3">
        <f t="shared" si="8"/>
        <v>1</v>
      </c>
      <c r="AK17" s="2" t="str">
        <f>ANDMED!W8</f>
        <v>ohtlik aine on ja peab ettevaatlikult käsitlema</v>
      </c>
      <c r="AL17" s="3">
        <f t="shared" si="16"/>
        <v>0</v>
      </c>
      <c r="AM17" s="2" t="str">
        <f>ANDMED!X8</f>
        <v>10</v>
      </c>
      <c r="AN17" s="3">
        <f t="shared" si="9"/>
        <v>0</v>
      </c>
      <c r="AO17" s="2" t="str">
        <f>ANDMED!Y8</f>
        <v>Eesti teadlaste ühing</v>
      </c>
      <c r="AP17" s="3">
        <f t="shared" si="10"/>
        <v>0</v>
      </c>
      <c r="AQ17" s="2" t="str">
        <f>ANDMED!Z8</f>
        <v>aku</v>
      </c>
      <c r="AR17" s="3">
        <f t="shared" si="19"/>
        <v>1</v>
      </c>
      <c r="AS17" s="2" t="str">
        <f>ANDMED!AA8</f>
        <v>breaking bad</v>
      </c>
      <c r="AT17" s="3">
        <f t="shared" si="14"/>
        <v>1</v>
      </c>
      <c r="AU17" s="2" t="str">
        <f>ANDMED!AB8</f>
        <v>must auk</v>
      </c>
      <c r="AV17" s="3">
        <f>IF(AU17="","",IF((AU17="must auk"),1,0))</f>
        <v>1</v>
      </c>
      <c r="AW17" s="2" t="str">
        <f>ANDMED!AC8</f>
        <v>kullakallis</v>
      </c>
      <c r="AX17" s="3">
        <f t="shared" si="12"/>
        <v>1</v>
      </c>
      <c r="AY17" s="6">
        <f t="shared" si="13"/>
        <v>21</v>
      </c>
      <c r="BA17" s="11" t="s">
        <v>392</v>
      </c>
    </row>
    <row r="18" spans="1:53" ht="21" customHeight="1" thickBot="1" x14ac:dyDescent="0.3">
      <c r="A18" s="9" t="str">
        <f>ANDMED!E18</f>
        <v>Johann Puuorg, Ramon  Valgmaa, Egert Veldi, Liisa Siimann</v>
      </c>
      <c r="B18" s="2" t="str">
        <f>ANDMED!A18</f>
        <v>Saku Gümnaasium 1</v>
      </c>
      <c r="C18" s="2" t="str">
        <f>ANDMED!F18</f>
        <v>röntgen</v>
      </c>
      <c r="D18" s="3">
        <f t="shared" si="15"/>
        <v>0</v>
      </c>
      <c r="E18" s="2" t="str">
        <f>ANDMED!G18</f>
        <v>Süsinik</v>
      </c>
      <c r="F18" s="3">
        <f t="shared" si="0"/>
        <v>0</v>
      </c>
      <c r="G18" s="2" t="str">
        <f>ANDMED!H18</f>
        <v>elastsus jõud</v>
      </c>
      <c r="H18" s="3">
        <v>1</v>
      </c>
      <c r="I18" s="2" t="str">
        <f>ANDMED!I18</f>
        <v>papüürus, laserprinter</v>
      </c>
      <c r="J18" s="3">
        <f>IF(I18="","",IF((I18="papüürus, laserprinter"),2,0))</f>
        <v>2</v>
      </c>
      <c r="K18" s="2" t="str">
        <f>ANDMED!J18</f>
        <v>torm, maru</v>
      </c>
      <c r="L18" s="3">
        <f t="shared" si="17"/>
        <v>0</v>
      </c>
      <c r="M18" s="2" t="str">
        <f>ANDMED!K18</f>
        <v>F 1, E 4, D 6,B 5, C 3, A 2</v>
      </c>
      <c r="N18" s="3">
        <v>4</v>
      </c>
      <c r="O18" s="2" t="str">
        <f>ANDMED!L18</f>
        <v>a)heli valjusus
b)herts Hz
c)sagedus</v>
      </c>
      <c r="P18" s="3">
        <v>2</v>
      </c>
      <c r="Q18" s="2" t="str">
        <f>ANDMED!M18</f>
        <v>0</v>
      </c>
      <c r="R18" s="3">
        <f t="shared" si="2"/>
        <v>0</v>
      </c>
      <c r="S18" s="2" t="str">
        <f>ANDMED!N18</f>
        <v>0</v>
      </c>
      <c r="T18" s="3">
        <f t="shared" si="3"/>
        <v>0</v>
      </c>
      <c r="U18" s="2" t="str">
        <f>ANDMED!O18</f>
        <v>mineraalvesi</v>
      </c>
      <c r="V18" s="3">
        <f t="shared" si="4"/>
        <v>1</v>
      </c>
      <c r="W18" s="2" t="str">
        <f>ANDMED!P18</f>
        <v>voolutugevus, sagedus,tihedus,</v>
      </c>
      <c r="X18" s="3">
        <v>3</v>
      </c>
      <c r="Y18" s="2" t="str">
        <f>ANDMED!Q18</f>
        <v>104100</v>
      </c>
      <c r="Z18" s="3">
        <f t="shared" si="18"/>
        <v>1</v>
      </c>
      <c r="AA18" s="2" t="str">
        <f>ANDMED!R18</f>
        <v>6000</v>
      </c>
      <c r="AB18" s="3">
        <f t="shared" si="6"/>
        <v>1</v>
      </c>
      <c r="AC18" s="2" t="str">
        <f>ANDMED!S18</f>
        <v>1400</v>
      </c>
      <c r="AD18" s="3">
        <f t="shared" si="7"/>
        <v>0</v>
      </c>
      <c r="AE18" s="2" t="str">
        <f>ANDMED!T18</f>
        <v>inerts, kineetilineenergia</v>
      </c>
      <c r="AF18" s="3">
        <v>1</v>
      </c>
      <c r="AG18" s="2" t="str">
        <f>ANDMED!U18</f>
        <v>e, f, b</v>
      </c>
      <c r="AH18" s="3">
        <f>IF(AG18="","",IF((AG18="e, f, b"),3,0))</f>
        <v>3</v>
      </c>
      <c r="AI18" s="2" t="str">
        <f>ANDMED!V18</f>
        <v>aatomike</v>
      </c>
      <c r="AJ18" s="3">
        <f t="shared" si="8"/>
        <v>0</v>
      </c>
      <c r="AK18" s="2" t="str">
        <f>ANDMED!W18</f>
        <v>tähelepanu/ettevaatust</v>
      </c>
      <c r="AL18" s="3">
        <f t="shared" si="16"/>
        <v>0</v>
      </c>
      <c r="AM18" s="2" t="str">
        <f>ANDMED!X18</f>
        <v>20</v>
      </c>
      <c r="AN18" s="3">
        <f t="shared" si="9"/>
        <v>0</v>
      </c>
      <c r="AO18" s="2" t="str">
        <f>ANDMED!Y18</f>
        <v>eesti teadlaste selts</v>
      </c>
      <c r="AP18" s="3">
        <f t="shared" si="10"/>
        <v>0</v>
      </c>
      <c r="AQ18" s="2" t="str">
        <f>ANDMED!Z18</f>
        <v>tehisintelekt</v>
      </c>
      <c r="AR18" s="3">
        <f t="shared" si="19"/>
        <v>0</v>
      </c>
      <c r="AS18" s="2" t="str">
        <f>ANDMED!AA18</f>
        <v>dr. proton</v>
      </c>
      <c r="AT18" s="3">
        <f t="shared" si="14"/>
        <v>0</v>
      </c>
      <c r="AU18" s="2" t="str">
        <f>ANDMED!AB18</f>
        <v>mustauk</v>
      </c>
      <c r="AV18" s="3">
        <v>1</v>
      </c>
      <c r="AW18" s="2" t="str">
        <f>ANDMED!AC18</f>
        <v>kullakallis</v>
      </c>
      <c r="AX18" s="3">
        <f t="shared" si="12"/>
        <v>1</v>
      </c>
      <c r="AY18" s="6">
        <f t="shared" si="13"/>
        <v>21</v>
      </c>
      <c r="BA18" s="11" t="s">
        <v>392</v>
      </c>
    </row>
    <row r="19" spans="1:53" ht="21.75" thickBot="1" x14ac:dyDescent="0.3">
      <c r="A19" s="9" t="str">
        <f>ANDMED!E4</f>
        <v>Elis Grauen, Adele Metsniit, Roby Vihul, 
Sander Heinsoo</v>
      </c>
      <c r="B19" s="2" t="str">
        <f>ANDMED!A4</f>
        <v>Jüri Gümnaasium</v>
      </c>
      <c r="C19" s="2" t="str">
        <f>ANDMED!F4</f>
        <v>Mendelejev</v>
      </c>
      <c r="D19" s="3">
        <f t="shared" si="15"/>
        <v>1</v>
      </c>
      <c r="E19" s="2" t="str">
        <f>ANDMED!G4</f>
        <v>hapnik</v>
      </c>
      <c r="F19" s="3">
        <f t="shared" si="0"/>
        <v>1</v>
      </c>
      <c r="G19" s="2" t="str">
        <f>ANDMED!H4</f>
        <v>elastsus</v>
      </c>
      <c r="H19" s="3">
        <f>IF(G19="","",IF((G19="elastsus"),1,0))</f>
        <v>1</v>
      </c>
      <c r="I19" s="2" t="str">
        <f>ANDMED!I4</f>
        <v>papüürus, laserprinter</v>
      </c>
      <c r="J19" s="3">
        <f>IF(I19="","",IF((I19="papüürus, laserprinter"),2,0))</f>
        <v>2</v>
      </c>
      <c r="K19" s="2" t="str">
        <f>ANDMED!J4</f>
        <v>torm, maru</v>
      </c>
      <c r="L19" s="3">
        <f t="shared" si="17"/>
        <v>0</v>
      </c>
      <c r="M19" s="2" t="str">
        <f>ANDMED!K4</f>
        <v>A2,B5,C2,E4,F1</v>
      </c>
      <c r="N19" s="3">
        <v>4</v>
      </c>
      <c r="O19" s="2" t="str">
        <f>ANDMED!L4</f>
        <v>a)helitugevus
b)lambda
c)helisagedus</v>
      </c>
      <c r="P19" s="3">
        <v>2</v>
      </c>
      <c r="Q19" s="2" t="str">
        <f>ANDMED!M4</f>
        <v>0</v>
      </c>
      <c r="R19" s="3">
        <f t="shared" si="2"/>
        <v>0</v>
      </c>
      <c r="S19" s="2" t="str">
        <f>ANDMED!N4</f>
        <v>fosforiit</v>
      </c>
      <c r="T19" s="3">
        <f t="shared" si="3"/>
        <v>0</v>
      </c>
      <c r="U19" s="2" t="str">
        <f>ANDMED!O4</f>
        <v>0</v>
      </c>
      <c r="V19" s="3">
        <f t="shared" si="4"/>
        <v>0</v>
      </c>
      <c r="W19" s="2" t="str">
        <f>ANDMED!P4</f>
        <v>1.ainehulk</v>
      </c>
      <c r="X19" s="3">
        <v>1</v>
      </c>
      <c r="Y19" s="2" t="str">
        <f>ANDMED!Q4</f>
        <v>104100</v>
      </c>
      <c r="Z19" s="3">
        <f t="shared" si="18"/>
        <v>1</v>
      </c>
      <c r="AA19" s="2" t="str">
        <f>ANDMED!R4</f>
        <v>6000</v>
      </c>
      <c r="AB19" s="3">
        <f t="shared" si="6"/>
        <v>1</v>
      </c>
      <c r="AC19" s="2" t="str">
        <f>ANDMED!S4</f>
        <v>1443</v>
      </c>
      <c r="AD19" s="3">
        <f t="shared" si="7"/>
        <v>0</v>
      </c>
      <c r="AE19" s="2" t="str">
        <f>ANDMED!T4</f>
        <v>inertsus, vastastikmõju</v>
      </c>
      <c r="AF19" s="3">
        <v>2</v>
      </c>
      <c r="AG19" s="2" t="str">
        <f>ANDMED!U4</f>
        <v>f, b</v>
      </c>
      <c r="AH19" s="3">
        <v>2</v>
      </c>
      <c r="AI19" s="2" t="str">
        <f>ANDMED!V4</f>
        <v>aatomi</v>
      </c>
      <c r="AJ19" s="3">
        <f t="shared" si="8"/>
        <v>0</v>
      </c>
      <c r="AK19" s="2" t="str">
        <f>ANDMED!W4</f>
        <v>nahka ärritav</v>
      </c>
      <c r="AL19" s="3">
        <v>1</v>
      </c>
      <c r="AM19" s="2" t="str">
        <f>ANDMED!X4</f>
        <v>150,15,7,4,176</v>
      </c>
      <c r="AN19" s="3">
        <f t="shared" si="9"/>
        <v>0</v>
      </c>
      <c r="AO19" s="2" t="str">
        <f>ANDMED!Y4</f>
        <v>eesti teadlaste liit</v>
      </c>
      <c r="AP19" s="3">
        <f t="shared" si="10"/>
        <v>0</v>
      </c>
      <c r="AQ19" s="2" t="str">
        <f>ANDMED!Z4</f>
        <v>iseliikuv buss</v>
      </c>
      <c r="AR19" s="3">
        <f t="shared" si="19"/>
        <v>0</v>
      </c>
      <c r="AS19" s="2" t="str">
        <f>ANDMED!AA4</f>
        <v>breaking bad</v>
      </c>
      <c r="AT19" s="3">
        <f t="shared" si="14"/>
        <v>1</v>
      </c>
      <c r="AU19" s="2" t="str">
        <f>ANDMED!AB4</f>
        <v>täht</v>
      </c>
      <c r="AV19" s="3">
        <f>IF(AU19="","",IF((AU19="must auk"),1,0))</f>
        <v>0</v>
      </c>
      <c r="AW19" s="2" t="str">
        <f>ANDMED!AC4</f>
        <v>kuldkallis</v>
      </c>
      <c r="AX19" s="3">
        <f t="shared" si="12"/>
        <v>0</v>
      </c>
      <c r="AY19" s="6">
        <f t="shared" si="13"/>
        <v>20</v>
      </c>
      <c r="BA19" s="17">
        <v>16</v>
      </c>
    </row>
    <row r="20" spans="1:53" ht="21.75" thickBot="1" x14ac:dyDescent="0.3">
      <c r="A20" s="9" t="str">
        <f>ANDMED!E19</f>
        <v>Sten-Marten Kaselaan, Oliver Vilba, Hendri Krestinov, Elisabeth Hinno</v>
      </c>
      <c r="B20" s="2" t="str">
        <f>ANDMED!A19</f>
        <v>Saku Gümnaasium 2</v>
      </c>
      <c r="C20" s="2" t="str">
        <f>ANDMED!F19</f>
        <v>Mendelejev</v>
      </c>
      <c r="D20" s="3">
        <f t="shared" si="15"/>
        <v>1</v>
      </c>
      <c r="E20" s="2" t="str">
        <f>ANDMED!G19</f>
        <v>Süsinik</v>
      </c>
      <c r="F20" s="3">
        <f t="shared" si="0"/>
        <v>0</v>
      </c>
      <c r="G20" s="2" t="str">
        <f>ANDMED!H19</f>
        <v>Võnkumine</v>
      </c>
      <c r="H20" s="3">
        <f>IF(G20="","",IF((G20="elastsus"),1,0))</f>
        <v>0</v>
      </c>
      <c r="I20" s="2" t="str">
        <f>ANDMED!I19</f>
        <v>grafiitpliiats, laserprinter</v>
      </c>
      <c r="J20" s="3">
        <v>1</v>
      </c>
      <c r="K20" s="2" t="str">
        <f>ANDMED!J19</f>
        <v>tugev torm, maru</v>
      </c>
      <c r="L20" s="3">
        <v>1</v>
      </c>
      <c r="M20" s="2" t="str">
        <f>ANDMED!K19</f>
        <v>F1,E4,A3,B5,D6,C2</v>
      </c>
      <c r="N20" s="3">
        <v>6</v>
      </c>
      <c r="O20" s="2" t="str">
        <f>ANDMED!L19</f>
        <v>a)heli,valjusus
b)meetrites
c)võnkumist</v>
      </c>
      <c r="P20" s="3">
        <v>2</v>
      </c>
      <c r="Q20" s="2" t="str">
        <f>ANDMED!M19</f>
        <v>0</v>
      </c>
      <c r="R20" s="3">
        <f t="shared" si="2"/>
        <v>0</v>
      </c>
      <c r="S20" s="2" t="str">
        <f>ANDMED!N19</f>
        <v>0</v>
      </c>
      <c r="T20" s="3">
        <f t="shared" si="3"/>
        <v>0</v>
      </c>
      <c r="U20" s="2" t="str">
        <f>ANDMED!O19</f>
        <v>mineraalvesi</v>
      </c>
      <c r="V20" s="3">
        <f t="shared" si="4"/>
        <v>1</v>
      </c>
      <c r="W20" s="2" t="str">
        <f>ANDMED!P19</f>
        <v>0</v>
      </c>
      <c r="X20" s="3">
        <f>IF(W20="","",IF((W20="njuuton"),2,0))</f>
        <v>0</v>
      </c>
      <c r="Y20" s="2" t="str">
        <f>ANDMED!Q19</f>
        <v>1040</v>
      </c>
      <c r="Z20" s="3">
        <f t="shared" si="18"/>
        <v>0</v>
      </c>
      <c r="AA20" s="2" t="str">
        <f>ANDMED!R19</f>
        <v>6000</v>
      </c>
      <c r="AB20" s="3">
        <f t="shared" si="6"/>
        <v>1</v>
      </c>
      <c r="AC20" s="2" t="str">
        <f>ANDMED!S19</f>
        <v>340</v>
      </c>
      <c r="AD20" s="3">
        <f t="shared" si="7"/>
        <v>0</v>
      </c>
      <c r="AE20" s="2" t="str">
        <f>ANDMED!T19</f>
        <v>gravitatsioon,
vastureaktsioon</v>
      </c>
      <c r="AF20" s="3">
        <f>IF(AE20="","",IF((AE20="inerts,vastastikmõju"),2,0))</f>
        <v>0</v>
      </c>
      <c r="AG20" s="2" t="str">
        <f>ANDMED!U19</f>
        <v>c, f, b</v>
      </c>
      <c r="AH20" s="3">
        <v>2</v>
      </c>
      <c r="AI20" s="2" t="str">
        <f>ANDMED!V19</f>
        <v>Tuum</v>
      </c>
      <c r="AJ20" s="3">
        <f t="shared" si="8"/>
        <v>0</v>
      </c>
      <c r="AK20" s="2" t="str">
        <f>ANDMED!W19</f>
        <v>ohtlik aine</v>
      </c>
      <c r="AL20" s="3">
        <f>IF(AK20="","",IF(OR(AK20="ärritav",AK20="kahjulik"),1,0))</f>
        <v>0</v>
      </c>
      <c r="AM20" s="2" t="str">
        <f>ANDMED!X19</f>
        <v>2</v>
      </c>
      <c r="AN20" s="3">
        <f t="shared" si="9"/>
        <v>0</v>
      </c>
      <c r="AO20" s="2" t="str">
        <f>ANDMED!Y19</f>
        <v>eesti teadlaste ühendus</v>
      </c>
      <c r="AP20" s="3">
        <f t="shared" si="10"/>
        <v>0</v>
      </c>
      <c r="AQ20" s="2" t="str">
        <f>ANDMED!Z19</f>
        <v>aku</v>
      </c>
      <c r="AR20" s="3">
        <f t="shared" si="19"/>
        <v>1</v>
      </c>
      <c r="AS20" s="2" t="str">
        <f>ANDMED!AA19</f>
        <v>Breaking bad</v>
      </c>
      <c r="AT20" s="3">
        <f t="shared" si="14"/>
        <v>1</v>
      </c>
      <c r="AU20" s="2" t="str">
        <f>ANDMED!AB19</f>
        <v>Must auk</v>
      </c>
      <c r="AV20" s="3">
        <f>IF(AU20="","",IF((AU20="must auk"),1,0))</f>
        <v>1</v>
      </c>
      <c r="AW20" s="2" t="str">
        <f>ANDMED!AC19</f>
        <v>Väärtuslik</v>
      </c>
      <c r="AX20" s="3">
        <f t="shared" si="12"/>
        <v>0</v>
      </c>
      <c r="AY20" s="6">
        <f t="shared" si="13"/>
        <v>18</v>
      </c>
      <c r="BA20" s="11">
        <v>17</v>
      </c>
    </row>
    <row r="21" spans="1:53" ht="21.75" thickBot="1" x14ac:dyDescent="0.3">
      <c r="A21" s="9" t="str">
        <f>ANDMED!E12</f>
        <v>Uku Aasrand, Karl Kivistu, Liisa Laur, Anna Eliisabet Mänd</v>
      </c>
      <c r="B21" s="2" t="str">
        <f>ANDMED!A12</f>
        <v>Loksa Gümnaasium</v>
      </c>
      <c r="C21" s="2" t="str">
        <f>ANDMED!F12</f>
        <v>Mendelejev</v>
      </c>
      <c r="D21" s="3">
        <f t="shared" si="15"/>
        <v>1</v>
      </c>
      <c r="E21" s="2" t="str">
        <f>ANDMED!G12</f>
        <v>Süsinik</v>
      </c>
      <c r="F21" s="3">
        <f t="shared" si="0"/>
        <v>0</v>
      </c>
      <c r="G21" s="2" t="str">
        <f>ANDMED!H12</f>
        <v>Inerts</v>
      </c>
      <c r="H21" s="3">
        <f>IF(G21="","",IF((G21="elastsus"),1,0))</f>
        <v>0</v>
      </c>
      <c r="I21" s="2" t="str">
        <f>ANDMED!I12</f>
        <v>pastapliiats, pärgament</v>
      </c>
      <c r="J21" s="3">
        <f>IF(I21="","",IF((I21="papüürus, laserprinter"),2,0))</f>
        <v>0</v>
      </c>
      <c r="K21" s="2" t="str">
        <f>ANDMED!J12</f>
        <v>orkaan, tugev torm</v>
      </c>
      <c r="L21" s="3">
        <f>IF(K21="","",IF((K21="orkaan, tugev torm"),2,0))</f>
        <v>2</v>
      </c>
      <c r="M21" s="2" t="str">
        <f>ANDMED!K12</f>
        <v>b5, e4, f1, d6, a2, c3</v>
      </c>
      <c r="N21" s="3">
        <v>4</v>
      </c>
      <c r="O21" s="2" t="str">
        <f>ANDMED!L12</f>
        <v>a)heli tugevus 2) 3)heli kõrgus</v>
      </c>
      <c r="P21" s="3">
        <v>2</v>
      </c>
      <c r="Q21" s="2" t="str">
        <f>ANDMED!M12</f>
        <v>0</v>
      </c>
      <c r="R21" s="3">
        <f t="shared" si="2"/>
        <v>0</v>
      </c>
      <c r="S21" s="2" t="str">
        <f>ANDMED!N12</f>
        <v>0</v>
      </c>
      <c r="T21" s="3">
        <f t="shared" si="3"/>
        <v>0</v>
      </c>
      <c r="U21" s="2" t="str">
        <f>ANDMED!O12</f>
        <v>Mineraalvesi</v>
      </c>
      <c r="V21" s="3">
        <f t="shared" si="4"/>
        <v>1</v>
      </c>
      <c r="W21" s="2" t="str">
        <f>ANDMED!P12</f>
        <v>4.tihedus</v>
      </c>
      <c r="X21" s="3">
        <v>1</v>
      </c>
      <c r="Y21" s="2" t="str">
        <f>ANDMED!Q12</f>
        <v>1041</v>
      </c>
      <c r="Z21" s="3">
        <f t="shared" si="18"/>
        <v>0</v>
      </c>
      <c r="AA21" s="2" t="str">
        <f>ANDMED!R12</f>
        <v>6</v>
      </c>
      <c r="AB21" s="3">
        <f t="shared" si="6"/>
        <v>0</v>
      </c>
      <c r="AC21" s="2" t="str">
        <f>ANDMED!S12</f>
        <v>90</v>
      </c>
      <c r="AD21" s="3">
        <f t="shared" si="7"/>
        <v>0</v>
      </c>
      <c r="AE21" s="2" t="str">
        <f>ANDMED!T12</f>
        <v>2)vastastikmõju</v>
      </c>
      <c r="AF21" s="3">
        <v>1</v>
      </c>
      <c r="AG21" s="2" t="str">
        <f>ANDMED!U12</f>
        <v>c, f, b</v>
      </c>
      <c r="AH21" s="3">
        <v>2</v>
      </c>
      <c r="AI21" s="2" t="str">
        <f>ANDMED!V12</f>
        <v>Aatomik</v>
      </c>
      <c r="AJ21" s="3">
        <f t="shared" si="8"/>
        <v>1</v>
      </c>
      <c r="AK21" s="2" t="str">
        <f>ANDMED!W12</f>
        <v>Käsitleda ettevaatlikult</v>
      </c>
      <c r="AL21" s="3">
        <f>IF(AK21="","",IF(OR(AK21="ärritav",AK21="kahjulik"),1,0))</f>
        <v>0</v>
      </c>
      <c r="AM21" s="2" t="str">
        <f>ANDMED!X12</f>
        <v>a)150 b)15 c)7 d)11</v>
      </c>
      <c r="AN21" s="3">
        <f t="shared" si="9"/>
        <v>0</v>
      </c>
      <c r="AO21" s="2" t="str">
        <f>ANDMED!Y12</f>
        <v>Eesti Teaduse Instituut</v>
      </c>
      <c r="AP21" s="3">
        <f t="shared" si="10"/>
        <v>0</v>
      </c>
      <c r="AQ21" s="2" t="str">
        <f>ANDMED!Z12</f>
        <v>Elektritransport</v>
      </c>
      <c r="AR21" s="3">
        <f t="shared" si="19"/>
        <v>0</v>
      </c>
      <c r="AS21" s="2" t="str">
        <f>ANDMED!AA12</f>
        <v>Lejutajateküla Lotte</v>
      </c>
      <c r="AT21" s="3">
        <f t="shared" si="14"/>
        <v>0</v>
      </c>
      <c r="AU21" s="2" t="str">
        <f>ANDMED!AB12</f>
        <v>must auk</v>
      </c>
      <c r="AV21" s="3">
        <f>IF(AU21="","",IF((AU21="must auk"),1,0))</f>
        <v>1</v>
      </c>
      <c r="AW21" s="2" t="str">
        <f>ANDMED!AC12</f>
        <v>kullakallis</v>
      </c>
      <c r="AX21" s="3">
        <f t="shared" si="12"/>
        <v>1</v>
      </c>
      <c r="AY21" s="6">
        <f t="shared" si="13"/>
        <v>17</v>
      </c>
      <c r="BA21" s="17">
        <v>18</v>
      </c>
    </row>
    <row r="22" spans="1:53" ht="21.75" thickBot="1" x14ac:dyDescent="0.3">
      <c r="A22" s="9" t="str">
        <f>ANDMED!E11</f>
        <v>Markus Pae, Linda-Mari Nurk, Karl Johannes Randüt, Elina Petron</v>
      </c>
      <c r="B22" s="2" t="str">
        <f>ANDMED!A11</f>
        <v>Lagedi Kool</v>
      </c>
      <c r="C22" s="2" t="str">
        <f>ANDMED!F11</f>
        <v>Medelveiev</v>
      </c>
      <c r="D22" s="3">
        <v>1</v>
      </c>
      <c r="E22" s="2" t="str">
        <f>ANDMED!G11</f>
        <v>Süsinik</v>
      </c>
      <c r="F22" s="3">
        <f t="shared" si="0"/>
        <v>0</v>
      </c>
      <c r="G22" s="2" t="str">
        <f>ANDMED!H11</f>
        <v>Külgetõmbe jõud</v>
      </c>
      <c r="H22" s="3">
        <f>IF(G22="","",IF((G22="elastsus"),1,0))</f>
        <v>0</v>
      </c>
      <c r="I22" s="2" t="str">
        <f>ANDMED!I11</f>
        <v>papüürus, laserprinter</v>
      </c>
      <c r="J22" s="3">
        <f>IF(I22="","",IF((I22="papüürus, laserprinter"),2,0))</f>
        <v>2</v>
      </c>
      <c r="K22" s="2" t="str">
        <f>ANDMED!J11</f>
        <v>torm, maru</v>
      </c>
      <c r="L22" s="3">
        <f>IF(K22="","",IF((K22="orkaan, tugev torm"),2,0))</f>
        <v>0</v>
      </c>
      <c r="M22" s="2" t="str">
        <f>ANDMED!K11</f>
        <v>f1,e4,b5,a2,c6,</v>
      </c>
      <c r="N22" s="3">
        <v>3</v>
      </c>
      <c r="O22" s="2" t="str">
        <f>ANDMED!L11</f>
        <v>helitugevus,0,0</v>
      </c>
      <c r="P22" s="3">
        <v>1</v>
      </c>
      <c r="Q22" s="2" t="str">
        <f>ANDMED!M11</f>
        <v>0</v>
      </c>
      <c r="R22" s="3">
        <f t="shared" si="2"/>
        <v>0</v>
      </c>
      <c r="S22" s="2" t="str">
        <f>ANDMED!N11</f>
        <v>0</v>
      </c>
      <c r="T22" s="3">
        <f t="shared" si="3"/>
        <v>0</v>
      </c>
      <c r="U22" s="2" t="str">
        <f>ANDMED!O11</f>
        <v>mineraal vesi</v>
      </c>
      <c r="V22" s="3">
        <v>1</v>
      </c>
      <c r="W22" s="2" t="str">
        <f>ANDMED!P11</f>
        <v>2,1</v>
      </c>
      <c r="X22" s="3">
        <f>IF(W22="","",IF((W22="njuuton"),2,0))</f>
        <v>0</v>
      </c>
      <c r="Y22" s="2" t="str">
        <f>ANDMED!Q11</f>
        <v>104100</v>
      </c>
      <c r="Z22" s="3">
        <f t="shared" si="18"/>
        <v>1</v>
      </c>
      <c r="AA22" s="2" t="str">
        <f>ANDMED!R11</f>
        <v>0,6</v>
      </c>
      <c r="AB22" s="3">
        <f t="shared" si="6"/>
        <v>0</v>
      </c>
      <c r="AC22" s="2" t="str">
        <f>ANDMED!S11</f>
        <v>1500</v>
      </c>
      <c r="AD22" s="3">
        <f t="shared" si="7"/>
        <v>0</v>
      </c>
      <c r="AE22" s="2" t="str">
        <f>ANDMED!T11</f>
        <v>inerts,gravitatsioon</v>
      </c>
      <c r="AF22" s="3">
        <v>1</v>
      </c>
      <c r="AG22" s="2" t="str">
        <f>ANDMED!U11</f>
        <v>c, f, b</v>
      </c>
      <c r="AH22" s="3">
        <v>2</v>
      </c>
      <c r="AI22" s="2" t="str">
        <f>ANDMED!V11</f>
        <v>aatomik</v>
      </c>
      <c r="AJ22" s="3">
        <f t="shared" si="8"/>
        <v>1</v>
      </c>
      <c r="AK22" s="2" t="str">
        <f>ANDMED!W11</f>
        <v>ohtilik</v>
      </c>
      <c r="AL22" s="3">
        <f>IF(AK22="","",IF(OR(AK22="ärritav",AK22="kahjulik"),1,0))</f>
        <v>0</v>
      </c>
      <c r="AM22" s="2" t="str">
        <f>ANDMED!X11</f>
        <v>10</v>
      </c>
      <c r="AN22" s="3">
        <f t="shared" si="9"/>
        <v>0</v>
      </c>
      <c r="AO22" s="2" t="str">
        <f>ANDMED!Y11</f>
        <v>etü</v>
      </c>
      <c r="AP22" s="3">
        <f t="shared" si="10"/>
        <v>0</v>
      </c>
      <c r="AQ22" s="2" t="str">
        <f>ANDMED!Z11</f>
        <v>elektri tõukeratas</v>
      </c>
      <c r="AR22" s="3">
        <f t="shared" si="19"/>
        <v>0</v>
      </c>
      <c r="AS22" s="2" t="str">
        <f>ANDMED!AA11</f>
        <v>0</v>
      </c>
      <c r="AT22" s="3">
        <f t="shared" si="14"/>
        <v>0</v>
      </c>
      <c r="AU22" s="2" t="str">
        <f>ANDMED!AB11</f>
        <v>mustauk</v>
      </c>
      <c r="AV22" s="3">
        <v>1</v>
      </c>
      <c r="AW22" s="2" t="str">
        <f>ANDMED!AC11</f>
        <v>kuldne</v>
      </c>
      <c r="AX22" s="3">
        <f t="shared" si="12"/>
        <v>0</v>
      </c>
      <c r="AY22" s="6">
        <f t="shared" si="13"/>
        <v>14</v>
      </c>
      <c r="BA22" s="17" t="s">
        <v>393</v>
      </c>
    </row>
    <row r="23" spans="1:53" ht="21" x14ac:dyDescent="0.25">
      <c r="A23" s="9" t="str">
        <f>ANDMED!E13</f>
        <v>Taja Grišina, Arina Šeibak, Anastassia Nesterenko, Roman Komaldinov</v>
      </c>
      <c r="B23" s="2" t="str">
        <f>ANDMED!A13</f>
        <v>Maardu Gümnaasium</v>
      </c>
      <c r="C23" s="2" t="str">
        <f>ANDMED!F13</f>
        <v>Boil</v>
      </c>
      <c r="D23" s="3">
        <f>IF(C23="","",IF((C23="Mendelejev"),1,0))</f>
        <v>0</v>
      </c>
      <c r="E23" s="2" t="str">
        <f>ANDMED!G13</f>
        <v>Hapnik</v>
      </c>
      <c r="F23" s="3">
        <f t="shared" si="0"/>
        <v>1</v>
      </c>
      <c r="G23" s="2" t="str">
        <f>ANDMED!H13</f>
        <v>Sulbinatsioon</v>
      </c>
      <c r="H23" s="3">
        <f>IF(G23="","",IF((G23="elastsus"),1,0))</f>
        <v>0</v>
      </c>
      <c r="I23" s="2" t="str">
        <f>ANDMED!I13</f>
        <v>papüürus, laserprinter</v>
      </c>
      <c r="J23" s="3">
        <f>IF(I23="","",IF((I23="papüürus, laserprinter"),2,0))</f>
        <v>2</v>
      </c>
      <c r="K23" s="2" t="str">
        <f>ANDMED!J13</f>
        <v>raju, tugev torm</v>
      </c>
      <c r="L23" s="3">
        <v>1</v>
      </c>
      <c r="M23" s="2" t="str">
        <f>ANDMED!K13</f>
        <v>A 6
B 3
C 2
D 5
E 4
F 1</v>
      </c>
      <c r="N23" s="3">
        <v>3</v>
      </c>
      <c r="O23" s="2" t="str">
        <f>ANDMED!L13</f>
        <v>a heli kõva
b m/s
c ultra heli</v>
      </c>
      <c r="P23" s="3">
        <f>IF(O23="","",IF((O23="valjus,meeter,sagedus"),3,0))</f>
        <v>0</v>
      </c>
      <c r="Q23" s="2" t="str">
        <f>ANDMED!M13</f>
        <v>0</v>
      </c>
      <c r="R23" s="3">
        <f t="shared" si="2"/>
        <v>0</v>
      </c>
      <c r="S23" s="2" t="str">
        <f>ANDMED!N13</f>
        <v>Väävel (S)</v>
      </c>
      <c r="T23" s="3">
        <f t="shared" si="3"/>
        <v>0</v>
      </c>
      <c r="U23" s="2" t="str">
        <f>ANDMED!O13</f>
        <v>0</v>
      </c>
      <c r="V23" s="3">
        <f>IF(U23="","",IF(OR(U23="mineraalvesi",U23="vesi"),1,0))</f>
        <v>0</v>
      </c>
      <c r="W23" s="2" t="str">
        <f>ANDMED!P13</f>
        <v>A amper, q, m3, S, R, U, I</v>
      </c>
      <c r="X23" s="3">
        <f>IF(W23="","",IF((W23="njuuton"),2,0))</f>
        <v>0</v>
      </c>
      <c r="Y23" s="2" t="str">
        <f>ANDMED!Q13</f>
        <v>104100 kHz</v>
      </c>
      <c r="Z23" s="3">
        <v>1</v>
      </c>
      <c r="AA23" s="2" t="str">
        <f>ANDMED!R13</f>
        <v>600</v>
      </c>
      <c r="AB23" s="3">
        <f t="shared" si="6"/>
        <v>0</v>
      </c>
      <c r="AC23" s="2" t="str">
        <f>ANDMED!S13</f>
        <v>6000</v>
      </c>
      <c r="AD23" s="3">
        <f t="shared" si="7"/>
        <v>0</v>
      </c>
      <c r="AE23" s="2" t="str">
        <f>ANDMED!T13</f>
        <v>treniya jõud, vastupidamisjõud</v>
      </c>
      <c r="AF23" s="3">
        <f>IF(AE23="","",IF((AE23="inerts,vastastikmõju"),2,0))</f>
        <v>0</v>
      </c>
      <c r="AG23" s="2" t="str">
        <f>ANDMED!U13</f>
        <v>e, f, b</v>
      </c>
      <c r="AH23" s="3">
        <f>IF(AG23="","",IF((AG23="e, f, b"),3,0))</f>
        <v>3</v>
      </c>
      <c r="AI23" s="2" t="str">
        <f>ANDMED!V13</f>
        <v>Tuum</v>
      </c>
      <c r="AJ23" s="3">
        <f t="shared" si="8"/>
        <v>0</v>
      </c>
      <c r="AK23" s="2" t="str">
        <f>ANDMED!W13</f>
        <v>Naha probleemide ohustamine</v>
      </c>
      <c r="AL23" s="3">
        <f>IF(AK23="","",IF(OR(AK23="ärritav",AK23="kahjulik"),1,0))</f>
        <v>0</v>
      </c>
      <c r="AM23" s="2" t="str">
        <f>ANDMED!X13</f>
        <v>14</v>
      </c>
      <c r="AN23" s="3">
        <f t="shared" si="9"/>
        <v>3</v>
      </c>
      <c r="AO23" s="2" t="str">
        <f>ANDMED!Y13</f>
        <v>Eesti teadlaste ühendus</v>
      </c>
      <c r="AP23" s="3">
        <f t="shared" si="10"/>
        <v>0</v>
      </c>
      <c r="AQ23" s="2" t="str">
        <f>ANDMED!Z13</f>
        <v>arstitehnoloogia, geneetika</v>
      </c>
      <c r="AR23" s="3">
        <f t="shared" si="19"/>
        <v>0</v>
      </c>
      <c r="AS23" s="2" t="str">
        <f>ANDMED!AA13</f>
        <v>Vo Vse tjažki, (ei tea eesti keeles)</v>
      </c>
      <c r="AT23" s="3">
        <f t="shared" si="14"/>
        <v>0</v>
      </c>
      <c r="AU23" s="2" t="str">
        <f>ANDMED!AB13</f>
        <v>asteroid, meteoriid</v>
      </c>
      <c r="AV23" s="3">
        <f>IF(AU23="","",IF((AU23="must auk"),1,0))</f>
        <v>0</v>
      </c>
      <c r="AW23" s="2" t="str">
        <f>ANDMED!AC13</f>
        <v>Maagneesium</v>
      </c>
      <c r="AX23" s="3">
        <f t="shared" si="12"/>
        <v>0</v>
      </c>
      <c r="AY23" s="6">
        <f t="shared" si="13"/>
        <v>14</v>
      </c>
      <c r="BA23" s="17" t="s">
        <v>393</v>
      </c>
    </row>
  </sheetData>
  <sheetProtection algorithmName="SHA-512" hashValue="8wLCqArwD5jP14cmuQiO/sm5GlqWfT960Ecum9m1BUpCzCAXJ/3j9zoZhZGbJMcuzZyhFDvZDxpEm5wwTKb7ZQ==" saltValue="ohpA0RCxX5MgnrBw1yuakA==" spinCount="100000" sheet="1" objects="1" scenarios="1" selectLockedCells="1" selectUnlockedCells="1"/>
  <sortState xmlns:xlrd2="http://schemas.microsoft.com/office/spreadsheetml/2017/richdata2" ref="A2:AY23">
    <sortCondition descending="1" ref="AY3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3"/>
  <sheetViews>
    <sheetView topLeftCell="J10" workbookViewId="0">
      <selection activeCell="J10" sqref="A1:AE23"/>
    </sheetView>
  </sheetViews>
  <sheetFormatPr defaultRowHeight="15" x14ac:dyDescent="0.25"/>
  <cols>
    <col min="1" max="1" width="29.42578125" customWidth="1"/>
    <col min="2" max="2" width="3" customWidth="1"/>
    <col min="3" max="3" width="6.28515625" customWidth="1"/>
    <col min="4" max="4" width="5.7109375" customWidth="1"/>
    <col min="5" max="5" width="53.28515625" bestFit="1" customWidth="1"/>
    <col min="6" max="6" width="18.140625" customWidth="1"/>
    <col min="7" max="7" width="15.85546875" bestFit="1" customWidth="1"/>
    <col min="8" max="8" width="19.5703125" customWidth="1"/>
    <col min="9" max="9" width="22.28515625" customWidth="1"/>
    <col min="10" max="10" width="32.85546875" customWidth="1"/>
    <col min="11" max="11" width="20" bestFit="1" customWidth="1"/>
    <col min="12" max="12" width="29.7109375" customWidth="1"/>
    <col min="13" max="13" width="12.5703125" customWidth="1"/>
    <col min="14" max="14" width="18.7109375" customWidth="1"/>
    <col min="15" max="15" width="17.5703125" customWidth="1"/>
    <col min="16" max="16" width="76" customWidth="1"/>
    <col min="17" max="17" width="11.5703125" bestFit="1" customWidth="1"/>
    <col min="18" max="18" width="36" customWidth="1"/>
    <col min="19" max="19" width="11.28515625" bestFit="1" customWidth="1"/>
    <col min="20" max="21" width="11.42578125" bestFit="1" customWidth="1"/>
    <col min="22" max="22" width="10.85546875" bestFit="1" customWidth="1"/>
    <col min="23" max="29" width="10.7109375" bestFit="1" customWidth="1"/>
    <col min="30" max="30" width="13.140625" style="18" bestFit="1" customWidth="1"/>
    <col min="31" max="31" width="20.28515625" bestFit="1" customWidth="1"/>
    <col min="32" max="32" width="18" bestFit="1" customWidth="1"/>
    <col min="33" max="33" width="34.28515625" bestFit="1" customWidth="1"/>
    <col min="34" max="35" width="10.7109375" bestFit="1" customWidth="1"/>
  </cols>
  <sheetData>
    <row r="1" spans="1:35" x14ac:dyDescent="0.25">
      <c r="A1" s="19" t="s">
        <v>1</v>
      </c>
      <c r="B1" s="7"/>
      <c r="C1" s="7"/>
      <c r="D1" s="7"/>
      <c r="E1" s="7" t="s">
        <v>42</v>
      </c>
      <c r="F1" s="7" t="s">
        <v>43</v>
      </c>
      <c r="G1" s="7" t="s">
        <v>44</v>
      </c>
      <c r="H1" s="7" t="s">
        <v>45</v>
      </c>
      <c r="I1" s="7" t="s">
        <v>46</v>
      </c>
      <c r="J1" s="7" t="s">
        <v>47</v>
      </c>
      <c r="K1" s="7" t="s">
        <v>48</v>
      </c>
      <c r="L1" s="7" t="s">
        <v>71</v>
      </c>
      <c r="M1" s="7" t="s">
        <v>72</v>
      </c>
      <c r="N1" s="7" t="s">
        <v>73</v>
      </c>
      <c r="O1" s="7" t="s">
        <v>49</v>
      </c>
      <c r="P1" s="7" t="s">
        <v>50</v>
      </c>
      <c r="Q1" s="7" t="s">
        <v>51</v>
      </c>
      <c r="R1" s="7" t="s">
        <v>52</v>
      </c>
      <c r="S1" s="7" t="s">
        <v>53</v>
      </c>
      <c r="T1" s="7" t="s">
        <v>54</v>
      </c>
      <c r="U1" s="7" t="s">
        <v>55</v>
      </c>
      <c r="V1" s="7" t="s">
        <v>56</v>
      </c>
      <c r="W1" s="7" t="s">
        <v>57</v>
      </c>
      <c r="X1" s="7" t="s">
        <v>58</v>
      </c>
      <c r="Y1" s="7" t="s">
        <v>59</v>
      </c>
      <c r="Z1" s="7" t="s">
        <v>60</v>
      </c>
      <c r="AA1" s="7" t="s">
        <v>61</v>
      </c>
      <c r="AB1" s="7" t="s">
        <v>62</v>
      </c>
      <c r="AC1" s="7" t="s">
        <v>63</v>
      </c>
      <c r="AD1" s="7" t="s">
        <v>64</v>
      </c>
      <c r="AE1" s="7" t="s">
        <v>65</v>
      </c>
      <c r="AF1" s="7"/>
      <c r="AG1" s="7"/>
      <c r="AH1" s="7"/>
      <c r="AI1" s="7"/>
    </row>
    <row r="2" spans="1:35" ht="101.25" x14ac:dyDescent="0.3">
      <c r="A2" s="23" t="s">
        <v>96</v>
      </c>
      <c r="B2" s="24" t="s">
        <v>97</v>
      </c>
      <c r="C2" s="24">
        <v>67</v>
      </c>
      <c r="D2" s="24">
        <v>2</v>
      </c>
      <c r="E2" s="25" t="s">
        <v>98</v>
      </c>
      <c r="F2" s="25" t="s">
        <v>99</v>
      </c>
      <c r="G2" s="25" t="s">
        <v>75</v>
      </c>
      <c r="H2" s="25" t="s">
        <v>76</v>
      </c>
      <c r="I2" s="26" t="s">
        <v>77</v>
      </c>
      <c r="J2" s="26" t="s">
        <v>100</v>
      </c>
      <c r="K2" s="25" t="s">
        <v>101</v>
      </c>
      <c r="L2" s="25" t="s">
        <v>102</v>
      </c>
      <c r="M2" s="25" t="s">
        <v>103</v>
      </c>
      <c r="N2" s="25" t="s">
        <v>81</v>
      </c>
      <c r="O2" s="25" t="s">
        <v>103</v>
      </c>
      <c r="P2" s="25" t="s">
        <v>104</v>
      </c>
      <c r="Q2" s="25" t="s">
        <v>105</v>
      </c>
      <c r="R2" s="25" t="s">
        <v>106</v>
      </c>
      <c r="S2" s="25" t="s">
        <v>107</v>
      </c>
      <c r="T2" s="25" t="s">
        <v>108</v>
      </c>
      <c r="U2" s="27" t="s">
        <v>109</v>
      </c>
      <c r="V2" s="25" t="s">
        <v>110</v>
      </c>
      <c r="W2" s="25" t="s">
        <v>111</v>
      </c>
      <c r="X2" s="25" t="s">
        <v>112</v>
      </c>
      <c r="Y2" s="25" t="s">
        <v>113</v>
      </c>
      <c r="Z2" s="25" t="s">
        <v>90</v>
      </c>
      <c r="AA2" s="25" t="s">
        <v>114</v>
      </c>
      <c r="AB2" s="25" t="s">
        <v>92</v>
      </c>
      <c r="AC2" s="25" t="s">
        <v>93</v>
      </c>
      <c r="AD2" s="21"/>
    </row>
    <row r="3" spans="1:35" ht="101.25" x14ac:dyDescent="0.3">
      <c r="A3" s="23" t="s">
        <v>115</v>
      </c>
      <c r="B3" s="24" t="s">
        <v>97</v>
      </c>
      <c r="C3" s="24">
        <v>67</v>
      </c>
      <c r="D3" s="24">
        <v>2</v>
      </c>
      <c r="E3" s="25" t="s">
        <v>116</v>
      </c>
      <c r="F3" s="25" t="s">
        <v>74</v>
      </c>
      <c r="G3" s="25" t="s">
        <v>117</v>
      </c>
      <c r="H3" s="25" t="s">
        <v>118</v>
      </c>
      <c r="I3" s="26" t="s">
        <v>77</v>
      </c>
      <c r="J3" s="26" t="s">
        <v>100</v>
      </c>
      <c r="K3" s="25" t="s">
        <v>119</v>
      </c>
      <c r="L3" s="25" t="s">
        <v>120</v>
      </c>
      <c r="M3" s="25" t="s">
        <v>103</v>
      </c>
      <c r="N3" s="25" t="s">
        <v>121</v>
      </c>
      <c r="O3" s="25" t="s">
        <v>103</v>
      </c>
      <c r="P3" s="25" t="s">
        <v>122</v>
      </c>
      <c r="Q3" s="25" t="s">
        <v>123</v>
      </c>
      <c r="R3" s="25" t="s">
        <v>106</v>
      </c>
      <c r="S3" s="25" t="s">
        <v>124</v>
      </c>
      <c r="T3" s="25" t="s">
        <v>125</v>
      </c>
      <c r="U3" s="26" t="s">
        <v>126</v>
      </c>
      <c r="V3" s="25" t="s">
        <v>87</v>
      </c>
      <c r="W3" s="25" t="s">
        <v>127</v>
      </c>
      <c r="X3" s="25" t="s">
        <v>128</v>
      </c>
      <c r="Y3" s="25" t="s">
        <v>129</v>
      </c>
      <c r="Z3" s="25" t="s">
        <v>90</v>
      </c>
      <c r="AA3" s="25" t="s">
        <v>103</v>
      </c>
      <c r="AB3" s="25" t="s">
        <v>92</v>
      </c>
      <c r="AC3" s="25" t="s">
        <v>93</v>
      </c>
      <c r="AD3" s="21"/>
    </row>
    <row r="4" spans="1:35" ht="81" x14ac:dyDescent="0.3">
      <c r="A4" s="23" t="s">
        <v>130</v>
      </c>
      <c r="B4" s="24" t="s">
        <v>97</v>
      </c>
      <c r="C4" s="24">
        <v>33</v>
      </c>
      <c r="D4" s="24">
        <v>1</v>
      </c>
      <c r="E4" s="25" t="s">
        <v>372</v>
      </c>
      <c r="F4" s="25" t="s">
        <v>74</v>
      </c>
      <c r="G4" s="25" t="s">
        <v>75</v>
      </c>
      <c r="H4" s="25" t="s">
        <v>76</v>
      </c>
      <c r="I4" s="26" t="s">
        <v>77</v>
      </c>
      <c r="J4" s="27" t="s">
        <v>131</v>
      </c>
      <c r="K4" s="25" t="s">
        <v>132</v>
      </c>
      <c r="L4" s="25" t="s">
        <v>133</v>
      </c>
      <c r="M4" s="25" t="s">
        <v>103</v>
      </c>
      <c r="N4" s="25" t="s">
        <v>134</v>
      </c>
      <c r="O4" s="25" t="s">
        <v>103</v>
      </c>
      <c r="P4" s="25" t="s">
        <v>135</v>
      </c>
      <c r="Q4" s="25" t="s">
        <v>123</v>
      </c>
      <c r="R4" s="25" t="s">
        <v>106</v>
      </c>
      <c r="S4" s="25" t="s">
        <v>136</v>
      </c>
      <c r="T4" s="25" t="s">
        <v>137</v>
      </c>
      <c r="U4" s="27" t="s">
        <v>138</v>
      </c>
      <c r="V4" s="25" t="s">
        <v>139</v>
      </c>
      <c r="W4" s="25" t="s">
        <v>140</v>
      </c>
      <c r="X4" s="25" t="s">
        <v>141</v>
      </c>
      <c r="Y4" s="25" t="s">
        <v>142</v>
      </c>
      <c r="Z4" s="25" t="s">
        <v>143</v>
      </c>
      <c r="AA4" s="25" t="s">
        <v>114</v>
      </c>
      <c r="AB4" s="25" t="s">
        <v>144</v>
      </c>
      <c r="AC4" s="25" t="s">
        <v>145</v>
      </c>
      <c r="AD4" s="21"/>
    </row>
    <row r="5" spans="1:35" ht="60.75" x14ac:dyDescent="0.3">
      <c r="A5" s="23" t="s">
        <v>383</v>
      </c>
      <c r="B5" s="24" t="s">
        <v>97</v>
      </c>
      <c r="C5" s="24">
        <v>67</v>
      </c>
      <c r="D5" s="24">
        <v>2</v>
      </c>
      <c r="E5" s="25" t="s">
        <v>146</v>
      </c>
      <c r="F5" s="25" t="s">
        <v>74</v>
      </c>
      <c r="G5" s="25" t="s">
        <v>147</v>
      </c>
      <c r="H5" s="25" t="s">
        <v>118</v>
      </c>
      <c r="I5" s="27" t="s">
        <v>148</v>
      </c>
      <c r="J5" s="26" t="s">
        <v>100</v>
      </c>
      <c r="K5" s="25" t="s">
        <v>149</v>
      </c>
      <c r="L5" s="25" t="s">
        <v>150</v>
      </c>
      <c r="M5" s="25" t="s">
        <v>103</v>
      </c>
      <c r="N5" s="25" t="s">
        <v>103</v>
      </c>
      <c r="O5" s="25" t="s">
        <v>151</v>
      </c>
      <c r="P5" s="25" t="s">
        <v>152</v>
      </c>
      <c r="Q5" s="25" t="s">
        <v>123</v>
      </c>
      <c r="R5" s="25" t="s">
        <v>106</v>
      </c>
      <c r="S5" s="25" t="s">
        <v>153</v>
      </c>
      <c r="T5" s="25" t="s">
        <v>154</v>
      </c>
      <c r="U5" s="26" t="s">
        <v>126</v>
      </c>
      <c r="V5" s="25" t="s">
        <v>155</v>
      </c>
      <c r="W5" s="25" t="s">
        <v>156</v>
      </c>
      <c r="X5" s="25" t="s">
        <v>157</v>
      </c>
      <c r="Y5" s="25" t="s">
        <v>158</v>
      </c>
      <c r="Z5" s="25" t="s">
        <v>159</v>
      </c>
      <c r="AA5" s="25" t="s">
        <v>91</v>
      </c>
      <c r="AB5" s="25" t="s">
        <v>160</v>
      </c>
      <c r="AC5" s="25" t="s">
        <v>161</v>
      </c>
      <c r="AD5" s="21"/>
    </row>
    <row r="6" spans="1:35" ht="121.5" x14ac:dyDescent="0.3">
      <c r="A6" s="23" t="s">
        <v>162</v>
      </c>
      <c r="B6" s="24" t="s">
        <v>97</v>
      </c>
      <c r="C6" s="24">
        <v>67</v>
      </c>
      <c r="D6" s="24">
        <v>2</v>
      </c>
      <c r="E6" s="25" t="s">
        <v>163</v>
      </c>
      <c r="F6" s="25" t="s">
        <v>74</v>
      </c>
      <c r="G6" s="25" t="s">
        <v>75</v>
      </c>
      <c r="H6" s="25" t="s">
        <v>76</v>
      </c>
      <c r="I6" s="26" t="s">
        <v>77</v>
      </c>
      <c r="J6" s="27" t="s">
        <v>164</v>
      </c>
      <c r="K6" s="25" t="s">
        <v>165</v>
      </c>
      <c r="L6" s="25" t="s">
        <v>166</v>
      </c>
      <c r="M6" s="25" t="s">
        <v>103</v>
      </c>
      <c r="N6" s="25" t="s">
        <v>103</v>
      </c>
      <c r="O6" s="25" t="s">
        <v>81</v>
      </c>
      <c r="P6" s="25" t="s">
        <v>167</v>
      </c>
      <c r="Q6" s="25" t="s">
        <v>123</v>
      </c>
      <c r="R6" s="25" t="s">
        <v>106</v>
      </c>
      <c r="S6" s="25" t="s">
        <v>168</v>
      </c>
      <c r="T6" s="25" t="s">
        <v>169</v>
      </c>
      <c r="U6" s="26" t="s">
        <v>126</v>
      </c>
      <c r="V6" s="25" t="s">
        <v>170</v>
      </c>
      <c r="W6" s="25" t="s">
        <v>171</v>
      </c>
      <c r="X6" s="25" t="s">
        <v>157</v>
      </c>
      <c r="Y6" s="25" t="s">
        <v>172</v>
      </c>
      <c r="Z6" s="25" t="s">
        <v>173</v>
      </c>
      <c r="AA6" s="25" t="s">
        <v>114</v>
      </c>
      <c r="AB6" s="25" t="s">
        <v>92</v>
      </c>
      <c r="AC6" s="25" t="s">
        <v>93</v>
      </c>
      <c r="AD6" s="21"/>
    </row>
    <row r="7" spans="1:35" ht="222.75" x14ac:dyDescent="0.3">
      <c r="A7" s="23" t="s">
        <v>174</v>
      </c>
      <c r="B7" s="24" t="s">
        <v>97</v>
      </c>
      <c r="C7" s="24">
        <v>67</v>
      </c>
      <c r="D7" s="24">
        <v>2</v>
      </c>
      <c r="E7" s="25" t="s">
        <v>175</v>
      </c>
      <c r="F7" s="25" t="s">
        <v>74</v>
      </c>
      <c r="G7" s="25" t="s">
        <v>117</v>
      </c>
      <c r="H7" s="25" t="s">
        <v>176</v>
      </c>
      <c r="I7" s="26" t="s">
        <v>77</v>
      </c>
      <c r="J7" s="27" t="s">
        <v>177</v>
      </c>
      <c r="K7" s="25" t="s">
        <v>178</v>
      </c>
      <c r="L7" s="25" t="s">
        <v>179</v>
      </c>
      <c r="M7" s="25" t="s">
        <v>103</v>
      </c>
      <c r="N7" s="25" t="s">
        <v>180</v>
      </c>
      <c r="O7" s="25" t="s">
        <v>103</v>
      </c>
      <c r="P7" s="25" t="s">
        <v>181</v>
      </c>
      <c r="Q7" s="25" t="s">
        <v>123</v>
      </c>
      <c r="R7" s="25" t="s">
        <v>106</v>
      </c>
      <c r="S7" s="25" t="s">
        <v>182</v>
      </c>
      <c r="T7" s="25" t="s">
        <v>183</v>
      </c>
      <c r="U7" s="26" t="s">
        <v>126</v>
      </c>
      <c r="V7" s="25" t="s">
        <v>184</v>
      </c>
      <c r="W7" s="25" t="s">
        <v>185</v>
      </c>
      <c r="X7" s="25" t="s">
        <v>128</v>
      </c>
      <c r="Y7" s="25" t="s">
        <v>186</v>
      </c>
      <c r="Z7" s="25" t="s">
        <v>187</v>
      </c>
      <c r="AA7" s="25" t="s">
        <v>188</v>
      </c>
      <c r="AB7" s="25" t="s">
        <v>160</v>
      </c>
      <c r="AC7" s="25" t="s">
        <v>189</v>
      </c>
    </row>
    <row r="8" spans="1:35" ht="162" x14ac:dyDescent="0.3">
      <c r="A8" s="23" t="s">
        <v>190</v>
      </c>
      <c r="B8" s="24" t="s">
        <v>97</v>
      </c>
      <c r="C8" s="24">
        <v>67</v>
      </c>
      <c r="D8" s="24">
        <v>2</v>
      </c>
      <c r="E8" s="25" t="s">
        <v>191</v>
      </c>
      <c r="F8" s="25" t="s">
        <v>103</v>
      </c>
      <c r="G8" s="25" t="s">
        <v>147</v>
      </c>
      <c r="H8" s="25" t="s">
        <v>192</v>
      </c>
      <c r="I8" s="26" t="s">
        <v>77</v>
      </c>
      <c r="J8" s="27" t="s">
        <v>193</v>
      </c>
      <c r="K8" s="25" t="s">
        <v>194</v>
      </c>
      <c r="L8" s="25" t="s">
        <v>195</v>
      </c>
      <c r="M8" s="25" t="s">
        <v>103</v>
      </c>
      <c r="N8" s="25" t="s">
        <v>103</v>
      </c>
      <c r="O8" s="25" t="s">
        <v>81</v>
      </c>
      <c r="P8" s="25" t="s">
        <v>196</v>
      </c>
      <c r="Q8" s="25" t="s">
        <v>123</v>
      </c>
      <c r="R8" s="25" t="s">
        <v>106</v>
      </c>
      <c r="S8" s="25" t="s">
        <v>103</v>
      </c>
      <c r="T8" s="25" t="s">
        <v>197</v>
      </c>
      <c r="U8" s="26" t="s">
        <v>126</v>
      </c>
      <c r="V8" s="25" t="s">
        <v>110</v>
      </c>
      <c r="W8" s="25" t="s">
        <v>198</v>
      </c>
      <c r="X8" s="25" t="s">
        <v>157</v>
      </c>
      <c r="Y8" s="25" t="s">
        <v>199</v>
      </c>
      <c r="Z8" s="25" t="s">
        <v>90</v>
      </c>
      <c r="AA8" s="25" t="s">
        <v>114</v>
      </c>
      <c r="AB8" s="25" t="s">
        <v>92</v>
      </c>
      <c r="AC8" s="25" t="s">
        <v>93</v>
      </c>
    </row>
    <row r="9" spans="1:35" ht="101.25" x14ac:dyDescent="0.3">
      <c r="A9" s="23" t="s">
        <v>200</v>
      </c>
      <c r="B9" s="24" t="s">
        <v>97</v>
      </c>
      <c r="C9" s="24">
        <v>100</v>
      </c>
      <c r="D9" s="24">
        <v>3</v>
      </c>
      <c r="E9" s="25" t="s">
        <v>201</v>
      </c>
      <c r="F9" s="25" t="s">
        <v>74</v>
      </c>
      <c r="G9" s="25" t="s">
        <v>117</v>
      </c>
      <c r="H9" s="25" t="s">
        <v>202</v>
      </c>
      <c r="I9" s="26" t="s">
        <v>77</v>
      </c>
      <c r="J9" s="26" t="s">
        <v>100</v>
      </c>
      <c r="K9" s="25" t="s">
        <v>203</v>
      </c>
      <c r="L9" s="25" t="s">
        <v>204</v>
      </c>
      <c r="M9" s="25" t="s">
        <v>103</v>
      </c>
      <c r="N9" s="25" t="s">
        <v>103</v>
      </c>
      <c r="O9" s="25" t="s">
        <v>81</v>
      </c>
      <c r="P9" s="25" t="s">
        <v>205</v>
      </c>
      <c r="Q9" s="25" t="s">
        <v>206</v>
      </c>
      <c r="R9" s="25" t="s">
        <v>106</v>
      </c>
      <c r="S9" s="25" t="s">
        <v>207</v>
      </c>
      <c r="T9" s="25" t="s">
        <v>208</v>
      </c>
      <c r="U9" s="26" t="s">
        <v>126</v>
      </c>
      <c r="V9" s="25" t="s">
        <v>209</v>
      </c>
      <c r="W9" s="25" t="s">
        <v>210</v>
      </c>
      <c r="X9" s="25" t="s">
        <v>157</v>
      </c>
      <c r="Y9" s="25" t="s">
        <v>211</v>
      </c>
      <c r="Z9" s="25" t="s">
        <v>212</v>
      </c>
      <c r="AA9" s="25" t="s">
        <v>213</v>
      </c>
      <c r="AB9" s="25" t="s">
        <v>92</v>
      </c>
      <c r="AC9" s="25" t="s">
        <v>93</v>
      </c>
    </row>
    <row r="10" spans="1:35" ht="121.5" x14ac:dyDescent="0.3">
      <c r="A10" s="23" t="s">
        <v>214</v>
      </c>
      <c r="B10" s="24" t="s">
        <v>97</v>
      </c>
      <c r="C10" s="24">
        <v>67</v>
      </c>
      <c r="D10" s="24">
        <v>2</v>
      </c>
      <c r="E10" s="25" t="s">
        <v>377</v>
      </c>
      <c r="F10" s="25" t="s">
        <v>74</v>
      </c>
      <c r="G10" s="25" t="s">
        <v>117</v>
      </c>
      <c r="H10" s="25" t="s">
        <v>215</v>
      </c>
      <c r="I10" s="26" t="s">
        <v>77</v>
      </c>
      <c r="J10" s="27" t="s">
        <v>177</v>
      </c>
      <c r="K10" s="25" t="s">
        <v>216</v>
      </c>
      <c r="L10" s="25" t="s">
        <v>217</v>
      </c>
      <c r="M10" s="25" t="s">
        <v>218</v>
      </c>
      <c r="N10" s="25" t="s">
        <v>103</v>
      </c>
      <c r="O10" s="25" t="s">
        <v>103</v>
      </c>
      <c r="P10" s="25" t="s">
        <v>219</v>
      </c>
      <c r="Q10" s="25">
        <v>104100</v>
      </c>
      <c r="R10" s="25" t="s">
        <v>106</v>
      </c>
      <c r="S10" s="25" t="s">
        <v>220</v>
      </c>
      <c r="T10" s="25" t="s">
        <v>221</v>
      </c>
      <c r="U10" s="26" t="s">
        <v>126</v>
      </c>
      <c r="V10" s="25" t="s">
        <v>222</v>
      </c>
      <c r="W10" s="25" t="s">
        <v>185</v>
      </c>
      <c r="X10" s="25" t="s">
        <v>223</v>
      </c>
      <c r="Y10" s="25" t="s">
        <v>224</v>
      </c>
      <c r="Z10" s="25" t="s">
        <v>225</v>
      </c>
      <c r="AA10" s="25" t="s">
        <v>91</v>
      </c>
      <c r="AB10" s="25" t="s">
        <v>226</v>
      </c>
      <c r="AC10" s="25" t="s">
        <v>227</v>
      </c>
    </row>
    <row r="11" spans="1:35" ht="60.75" x14ac:dyDescent="0.3">
      <c r="A11" s="23" t="s">
        <v>228</v>
      </c>
      <c r="B11" s="24" t="s">
        <v>97</v>
      </c>
      <c r="C11" s="24">
        <v>33</v>
      </c>
      <c r="D11" s="24">
        <v>1</v>
      </c>
      <c r="E11" s="25" t="s">
        <v>378</v>
      </c>
      <c r="F11" s="25" t="s">
        <v>229</v>
      </c>
      <c r="G11" s="25" t="s">
        <v>147</v>
      </c>
      <c r="H11" s="25" t="s">
        <v>230</v>
      </c>
      <c r="I11" s="26" t="s">
        <v>77</v>
      </c>
      <c r="J11" s="27" t="s">
        <v>131</v>
      </c>
      <c r="K11" s="25" t="s">
        <v>231</v>
      </c>
      <c r="L11" s="25" t="s">
        <v>232</v>
      </c>
      <c r="M11" s="25" t="s">
        <v>103</v>
      </c>
      <c r="N11" s="25" t="s">
        <v>103</v>
      </c>
      <c r="O11" s="25" t="s">
        <v>233</v>
      </c>
      <c r="P11" s="25" t="s">
        <v>234</v>
      </c>
      <c r="Q11" s="25" t="s">
        <v>123</v>
      </c>
      <c r="R11" s="25" t="s">
        <v>235</v>
      </c>
      <c r="S11" s="25" t="s">
        <v>236</v>
      </c>
      <c r="T11" s="25" t="s">
        <v>237</v>
      </c>
      <c r="U11" s="27" t="s">
        <v>109</v>
      </c>
      <c r="V11" s="25" t="s">
        <v>110</v>
      </c>
      <c r="W11" s="25" t="s">
        <v>238</v>
      </c>
      <c r="X11" s="25" t="s">
        <v>157</v>
      </c>
      <c r="Y11" s="25" t="s">
        <v>239</v>
      </c>
      <c r="Z11" s="25" t="s">
        <v>240</v>
      </c>
      <c r="AA11" s="25" t="s">
        <v>103</v>
      </c>
      <c r="AB11" s="25" t="s">
        <v>226</v>
      </c>
      <c r="AC11" s="25" t="s">
        <v>241</v>
      </c>
    </row>
    <row r="12" spans="1:35" ht="101.25" x14ac:dyDescent="0.3">
      <c r="A12" s="23" t="s">
        <v>242</v>
      </c>
      <c r="B12" s="24" t="s">
        <v>97</v>
      </c>
      <c r="C12" s="24">
        <v>33</v>
      </c>
      <c r="D12" s="24">
        <v>1</v>
      </c>
      <c r="E12" s="25" t="s">
        <v>243</v>
      </c>
      <c r="F12" s="25" t="s">
        <v>74</v>
      </c>
      <c r="G12" s="25" t="s">
        <v>147</v>
      </c>
      <c r="H12" s="25" t="s">
        <v>244</v>
      </c>
      <c r="I12" s="27" t="s">
        <v>245</v>
      </c>
      <c r="J12" s="26" t="s">
        <v>100</v>
      </c>
      <c r="K12" s="25" t="s">
        <v>246</v>
      </c>
      <c r="L12" s="25" t="s">
        <v>247</v>
      </c>
      <c r="M12" s="25" t="s">
        <v>103</v>
      </c>
      <c r="N12" s="25" t="s">
        <v>103</v>
      </c>
      <c r="O12" s="25" t="s">
        <v>151</v>
      </c>
      <c r="P12" s="25" t="s">
        <v>248</v>
      </c>
      <c r="Q12" s="25" t="s">
        <v>249</v>
      </c>
      <c r="R12" s="25" t="s">
        <v>250</v>
      </c>
      <c r="S12" s="25" t="s">
        <v>251</v>
      </c>
      <c r="T12" s="25" t="s">
        <v>252</v>
      </c>
      <c r="U12" s="27" t="s">
        <v>109</v>
      </c>
      <c r="V12" s="25" t="s">
        <v>87</v>
      </c>
      <c r="W12" s="25" t="s">
        <v>253</v>
      </c>
      <c r="X12" s="25" t="s">
        <v>254</v>
      </c>
      <c r="Y12" s="25" t="s">
        <v>224</v>
      </c>
      <c r="Z12" s="25" t="s">
        <v>255</v>
      </c>
      <c r="AA12" s="25" t="s">
        <v>256</v>
      </c>
      <c r="AB12" s="25" t="s">
        <v>92</v>
      </c>
      <c r="AC12" s="25" t="s">
        <v>93</v>
      </c>
    </row>
    <row r="13" spans="1:35" ht="141.75" x14ac:dyDescent="0.3">
      <c r="A13" s="23" t="s">
        <v>257</v>
      </c>
      <c r="B13" s="24" t="s">
        <v>97</v>
      </c>
      <c r="C13" s="24">
        <v>67</v>
      </c>
      <c r="D13" s="24">
        <v>2</v>
      </c>
      <c r="E13" s="25" t="s">
        <v>373</v>
      </c>
      <c r="F13" s="25" t="s">
        <v>258</v>
      </c>
      <c r="G13" s="25" t="s">
        <v>117</v>
      </c>
      <c r="H13" s="25" t="s">
        <v>259</v>
      </c>
      <c r="I13" s="26" t="s">
        <v>77</v>
      </c>
      <c r="J13" s="27" t="s">
        <v>260</v>
      </c>
      <c r="K13" s="25" t="s">
        <v>261</v>
      </c>
      <c r="L13" s="25" t="s">
        <v>262</v>
      </c>
      <c r="M13" s="25" t="s">
        <v>103</v>
      </c>
      <c r="N13" s="25" t="s">
        <v>263</v>
      </c>
      <c r="O13" s="25" t="s">
        <v>103</v>
      </c>
      <c r="P13" s="25" t="s">
        <v>264</v>
      </c>
      <c r="Q13" s="25" t="s">
        <v>265</v>
      </c>
      <c r="R13" s="25" t="s">
        <v>266</v>
      </c>
      <c r="S13" s="25" t="s">
        <v>106</v>
      </c>
      <c r="T13" s="25" t="s">
        <v>267</v>
      </c>
      <c r="U13" s="26" t="s">
        <v>126</v>
      </c>
      <c r="V13" s="25" t="s">
        <v>268</v>
      </c>
      <c r="W13" s="25" t="s">
        <v>269</v>
      </c>
      <c r="X13" s="25" t="s">
        <v>128</v>
      </c>
      <c r="Y13" s="25" t="s">
        <v>186</v>
      </c>
      <c r="Z13" s="25" t="s">
        <v>270</v>
      </c>
      <c r="AA13" s="25" t="s">
        <v>271</v>
      </c>
      <c r="AB13" s="25" t="s">
        <v>272</v>
      </c>
      <c r="AC13" s="25" t="s">
        <v>273</v>
      </c>
    </row>
    <row r="14" spans="1:35" ht="121.5" x14ac:dyDescent="0.3">
      <c r="A14" s="23" t="s">
        <v>274</v>
      </c>
      <c r="B14" s="24" t="s">
        <v>97</v>
      </c>
      <c r="C14" s="24">
        <v>33</v>
      </c>
      <c r="D14" s="24">
        <v>1</v>
      </c>
      <c r="E14" s="25" t="s">
        <v>374</v>
      </c>
      <c r="F14" s="25" t="s">
        <v>74</v>
      </c>
      <c r="G14" s="25" t="s">
        <v>275</v>
      </c>
      <c r="H14" s="25" t="s">
        <v>118</v>
      </c>
      <c r="I14" s="27" t="s">
        <v>276</v>
      </c>
      <c r="J14" s="26" t="s">
        <v>100</v>
      </c>
      <c r="K14" s="25" t="s">
        <v>277</v>
      </c>
      <c r="L14" s="25" t="s">
        <v>278</v>
      </c>
      <c r="M14" s="25" t="s">
        <v>103</v>
      </c>
      <c r="N14" s="25" t="s">
        <v>103</v>
      </c>
      <c r="O14" s="25" t="s">
        <v>81</v>
      </c>
      <c r="P14" s="25" t="s">
        <v>279</v>
      </c>
      <c r="Q14" s="25" t="s">
        <v>123</v>
      </c>
      <c r="R14" s="25" t="s">
        <v>266</v>
      </c>
      <c r="S14" s="25" t="s">
        <v>280</v>
      </c>
      <c r="T14" s="25" t="s">
        <v>281</v>
      </c>
      <c r="U14" s="27" t="s">
        <v>282</v>
      </c>
      <c r="V14" s="25" t="s">
        <v>283</v>
      </c>
      <c r="W14" s="25" t="s">
        <v>127</v>
      </c>
      <c r="X14" s="25" t="s">
        <v>128</v>
      </c>
      <c r="Y14" s="25" t="s">
        <v>284</v>
      </c>
      <c r="Z14" s="25" t="s">
        <v>285</v>
      </c>
      <c r="AA14" s="25" t="s">
        <v>91</v>
      </c>
      <c r="AB14" s="25" t="s">
        <v>92</v>
      </c>
      <c r="AC14" s="25" t="s">
        <v>286</v>
      </c>
    </row>
    <row r="15" spans="1:35" ht="101.25" x14ac:dyDescent="0.3">
      <c r="A15" s="23" t="s">
        <v>287</v>
      </c>
      <c r="B15" s="24" t="s">
        <v>97</v>
      </c>
      <c r="C15" s="24">
        <v>67</v>
      </c>
      <c r="D15" s="24">
        <v>2</v>
      </c>
      <c r="E15" s="25" t="s">
        <v>375</v>
      </c>
      <c r="F15" s="25" t="s">
        <v>74</v>
      </c>
      <c r="G15" s="25" t="s">
        <v>117</v>
      </c>
      <c r="H15" s="25" t="s">
        <v>288</v>
      </c>
      <c r="I15" s="26" t="s">
        <v>77</v>
      </c>
      <c r="J15" s="27" t="s">
        <v>131</v>
      </c>
      <c r="K15" s="25" t="s">
        <v>289</v>
      </c>
      <c r="L15" s="25" t="s">
        <v>290</v>
      </c>
      <c r="M15" s="25" t="s">
        <v>103</v>
      </c>
      <c r="N15" s="25" t="s">
        <v>161</v>
      </c>
      <c r="O15" s="25" t="s">
        <v>103</v>
      </c>
      <c r="P15" s="25" t="s">
        <v>291</v>
      </c>
      <c r="Q15" s="25" t="s">
        <v>123</v>
      </c>
      <c r="R15" s="25" t="s">
        <v>106</v>
      </c>
      <c r="S15" s="25" t="s">
        <v>292</v>
      </c>
      <c r="T15" s="25" t="s">
        <v>293</v>
      </c>
      <c r="U15" s="26" t="s">
        <v>126</v>
      </c>
      <c r="V15" s="25" t="s">
        <v>209</v>
      </c>
      <c r="W15" s="25" t="s">
        <v>294</v>
      </c>
      <c r="X15" s="25" t="s">
        <v>128</v>
      </c>
      <c r="Y15" s="25" t="s">
        <v>295</v>
      </c>
      <c r="Z15" s="25" t="s">
        <v>296</v>
      </c>
      <c r="AA15" s="25" t="s">
        <v>91</v>
      </c>
      <c r="AB15" s="25" t="s">
        <v>297</v>
      </c>
      <c r="AC15" s="25" t="s">
        <v>286</v>
      </c>
    </row>
    <row r="16" spans="1:35" ht="81" x14ac:dyDescent="0.3">
      <c r="A16" s="23" t="s">
        <v>298</v>
      </c>
      <c r="B16" s="24" t="s">
        <v>97</v>
      </c>
      <c r="C16" s="24">
        <v>67</v>
      </c>
      <c r="D16" s="24">
        <v>2</v>
      </c>
      <c r="E16" s="25" t="s">
        <v>376</v>
      </c>
      <c r="F16" s="25" t="s">
        <v>74</v>
      </c>
      <c r="G16" s="25" t="s">
        <v>117</v>
      </c>
      <c r="H16" s="25" t="s">
        <v>118</v>
      </c>
      <c r="I16" s="26" t="s">
        <v>77</v>
      </c>
      <c r="J16" s="26" t="s">
        <v>100</v>
      </c>
      <c r="K16" s="25" t="s">
        <v>299</v>
      </c>
      <c r="L16" s="25" t="s">
        <v>300</v>
      </c>
      <c r="M16" s="25" t="s">
        <v>103</v>
      </c>
      <c r="N16" s="25" t="s">
        <v>103</v>
      </c>
      <c r="O16" s="25" t="s">
        <v>151</v>
      </c>
      <c r="P16" s="25" t="s">
        <v>301</v>
      </c>
      <c r="Q16" s="25" t="s">
        <v>123</v>
      </c>
      <c r="R16" s="25" t="s">
        <v>106</v>
      </c>
      <c r="S16" s="25" t="s">
        <v>302</v>
      </c>
      <c r="T16" s="25" t="s">
        <v>86</v>
      </c>
      <c r="U16" s="27" t="s">
        <v>303</v>
      </c>
      <c r="V16" s="25" t="s">
        <v>283</v>
      </c>
      <c r="W16" s="25" t="s">
        <v>304</v>
      </c>
      <c r="X16" s="25" t="s">
        <v>157</v>
      </c>
      <c r="Y16" s="25" t="s">
        <v>305</v>
      </c>
      <c r="Z16" s="25" t="s">
        <v>306</v>
      </c>
      <c r="AA16" s="25" t="s">
        <v>91</v>
      </c>
      <c r="AB16" s="25" t="s">
        <v>307</v>
      </c>
      <c r="AC16" s="25" t="s">
        <v>93</v>
      </c>
    </row>
    <row r="17" spans="1:29" ht="20.25" x14ac:dyDescent="0.3">
      <c r="A17" s="23" t="s">
        <v>298</v>
      </c>
      <c r="B17" s="24" t="s">
        <v>97</v>
      </c>
      <c r="C17" s="24">
        <v>0</v>
      </c>
      <c r="D17" s="24">
        <v>0</v>
      </c>
      <c r="E17" s="25"/>
      <c r="F17" s="25"/>
      <c r="G17" s="25"/>
      <c r="H17" s="25"/>
      <c r="I17" s="27"/>
      <c r="J17" s="27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7"/>
      <c r="V17" s="25"/>
      <c r="W17" s="25"/>
      <c r="X17" s="25"/>
      <c r="Y17" s="25"/>
      <c r="Z17" s="25"/>
      <c r="AA17" s="25"/>
      <c r="AB17" s="25"/>
      <c r="AC17" s="25"/>
    </row>
    <row r="18" spans="1:29" ht="81" x14ac:dyDescent="0.3">
      <c r="A18" s="23" t="s">
        <v>308</v>
      </c>
      <c r="B18" s="24" t="s">
        <v>97</v>
      </c>
      <c r="C18" s="24">
        <v>67</v>
      </c>
      <c r="D18" s="24">
        <v>2</v>
      </c>
      <c r="E18" s="25" t="s">
        <v>309</v>
      </c>
      <c r="F18" s="25" t="s">
        <v>310</v>
      </c>
      <c r="G18" s="25" t="s">
        <v>147</v>
      </c>
      <c r="H18" s="25" t="s">
        <v>311</v>
      </c>
      <c r="I18" s="26" t="s">
        <v>77</v>
      </c>
      <c r="J18" s="27" t="s">
        <v>131</v>
      </c>
      <c r="K18" s="25" t="s">
        <v>312</v>
      </c>
      <c r="L18" s="25" t="s">
        <v>313</v>
      </c>
      <c r="M18" s="25" t="s">
        <v>103</v>
      </c>
      <c r="N18" s="25" t="s">
        <v>103</v>
      </c>
      <c r="O18" s="25" t="s">
        <v>81</v>
      </c>
      <c r="P18" s="25" t="s">
        <v>314</v>
      </c>
      <c r="Q18" s="25" t="s">
        <v>123</v>
      </c>
      <c r="R18" s="25" t="s">
        <v>106</v>
      </c>
      <c r="S18" s="25" t="s">
        <v>315</v>
      </c>
      <c r="T18" s="25" t="s">
        <v>316</v>
      </c>
      <c r="U18" s="26" t="s">
        <v>126</v>
      </c>
      <c r="V18" s="25" t="s">
        <v>222</v>
      </c>
      <c r="W18" s="25" t="s">
        <v>317</v>
      </c>
      <c r="X18" s="25" t="s">
        <v>318</v>
      </c>
      <c r="Y18" s="25" t="s">
        <v>319</v>
      </c>
      <c r="Z18" s="25" t="s">
        <v>320</v>
      </c>
      <c r="AA18" s="25" t="s">
        <v>321</v>
      </c>
      <c r="AB18" s="25" t="s">
        <v>226</v>
      </c>
      <c r="AC18" s="25" t="s">
        <v>93</v>
      </c>
    </row>
    <row r="19" spans="1:29" ht="101.25" x14ac:dyDescent="0.3">
      <c r="A19" s="23" t="s">
        <v>322</v>
      </c>
      <c r="B19" s="24" t="s">
        <v>97</v>
      </c>
      <c r="C19" s="24">
        <v>0</v>
      </c>
      <c r="D19" s="24">
        <v>0</v>
      </c>
      <c r="E19" s="25" t="s">
        <v>379</v>
      </c>
      <c r="F19" s="25" t="s">
        <v>74</v>
      </c>
      <c r="G19" s="25" t="s">
        <v>147</v>
      </c>
      <c r="H19" s="25" t="s">
        <v>323</v>
      </c>
      <c r="I19" s="27" t="s">
        <v>324</v>
      </c>
      <c r="J19" s="27" t="s">
        <v>325</v>
      </c>
      <c r="K19" s="25" t="s">
        <v>326</v>
      </c>
      <c r="L19" s="25" t="s">
        <v>327</v>
      </c>
      <c r="M19" s="25" t="s">
        <v>103</v>
      </c>
      <c r="N19" s="25" t="s">
        <v>103</v>
      </c>
      <c r="O19" s="25" t="s">
        <v>81</v>
      </c>
      <c r="P19" s="25" t="s">
        <v>103</v>
      </c>
      <c r="Q19" s="25" t="s">
        <v>328</v>
      </c>
      <c r="R19" s="25" t="s">
        <v>106</v>
      </c>
      <c r="S19" s="25" t="s">
        <v>329</v>
      </c>
      <c r="T19" s="25" t="s">
        <v>330</v>
      </c>
      <c r="U19" s="27" t="s">
        <v>109</v>
      </c>
      <c r="V19" s="25" t="s">
        <v>268</v>
      </c>
      <c r="W19" s="25" t="s">
        <v>210</v>
      </c>
      <c r="X19" s="25" t="s">
        <v>112</v>
      </c>
      <c r="Y19" s="25" t="s">
        <v>113</v>
      </c>
      <c r="Z19" s="25" t="s">
        <v>90</v>
      </c>
      <c r="AA19" s="25" t="s">
        <v>331</v>
      </c>
      <c r="AB19" s="25" t="s">
        <v>160</v>
      </c>
      <c r="AC19" s="25" t="s">
        <v>332</v>
      </c>
    </row>
    <row r="20" spans="1:29" ht="121.5" x14ac:dyDescent="0.3">
      <c r="A20" s="23" t="s">
        <v>333</v>
      </c>
      <c r="B20" s="24" t="s">
        <v>97</v>
      </c>
      <c r="C20" s="24">
        <v>100</v>
      </c>
      <c r="D20" s="24">
        <v>3</v>
      </c>
      <c r="E20" s="25" t="s">
        <v>334</v>
      </c>
      <c r="F20" s="25" t="s">
        <v>74</v>
      </c>
      <c r="G20" s="25" t="s">
        <v>75</v>
      </c>
      <c r="H20" s="25" t="s">
        <v>76</v>
      </c>
      <c r="I20" s="26" t="s">
        <v>77</v>
      </c>
      <c r="J20" s="26" t="s">
        <v>100</v>
      </c>
      <c r="K20" s="25" t="s">
        <v>335</v>
      </c>
      <c r="L20" s="25" t="s">
        <v>336</v>
      </c>
      <c r="M20" s="25" t="s">
        <v>103</v>
      </c>
      <c r="N20" s="25" t="s">
        <v>103</v>
      </c>
      <c r="O20" s="25" t="s">
        <v>81</v>
      </c>
      <c r="P20" s="25" t="s">
        <v>337</v>
      </c>
      <c r="Q20" s="25" t="s">
        <v>123</v>
      </c>
      <c r="R20" s="25" t="s">
        <v>106</v>
      </c>
      <c r="S20" s="25" t="s">
        <v>338</v>
      </c>
      <c r="T20" s="25" t="s">
        <v>339</v>
      </c>
      <c r="U20" s="26" t="s">
        <v>126</v>
      </c>
      <c r="V20" s="25" t="s">
        <v>340</v>
      </c>
      <c r="W20" s="25" t="s">
        <v>341</v>
      </c>
      <c r="X20" s="25" t="s">
        <v>342</v>
      </c>
      <c r="Y20" s="25" t="s">
        <v>343</v>
      </c>
      <c r="Z20" s="25" t="s">
        <v>344</v>
      </c>
      <c r="AA20" s="25" t="s">
        <v>345</v>
      </c>
      <c r="AB20" s="25" t="s">
        <v>92</v>
      </c>
      <c r="AC20" s="25" t="s">
        <v>93</v>
      </c>
    </row>
    <row r="21" spans="1:29" ht="182.25" x14ac:dyDescent="0.3">
      <c r="A21" s="23" t="s">
        <v>346</v>
      </c>
      <c r="B21" s="24" t="s">
        <v>97</v>
      </c>
      <c r="C21" s="24">
        <v>33</v>
      </c>
      <c r="D21" s="24">
        <v>1</v>
      </c>
      <c r="E21" s="25" t="s">
        <v>380</v>
      </c>
      <c r="F21" s="25" t="s">
        <v>74</v>
      </c>
      <c r="G21" s="25" t="s">
        <v>75</v>
      </c>
      <c r="H21" s="25" t="s">
        <v>76</v>
      </c>
      <c r="I21" s="26" t="s">
        <v>77</v>
      </c>
      <c r="J21" s="27" t="s">
        <v>177</v>
      </c>
      <c r="K21" s="25" t="s">
        <v>347</v>
      </c>
      <c r="L21" s="25" t="s">
        <v>348</v>
      </c>
      <c r="M21" s="25" t="s">
        <v>103</v>
      </c>
      <c r="N21" s="25" t="s">
        <v>103</v>
      </c>
      <c r="O21" s="25" t="s">
        <v>81</v>
      </c>
      <c r="P21" s="25" t="s">
        <v>349</v>
      </c>
      <c r="Q21" s="25" t="s">
        <v>123</v>
      </c>
      <c r="R21" s="25" t="s">
        <v>106</v>
      </c>
      <c r="S21" s="25" t="s">
        <v>350</v>
      </c>
      <c r="T21" s="25" t="s">
        <v>351</v>
      </c>
      <c r="U21" s="27" t="s">
        <v>352</v>
      </c>
      <c r="V21" s="25" t="s">
        <v>87</v>
      </c>
      <c r="W21" s="25" t="s">
        <v>353</v>
      </c>
      <c r="X21" s="25" t="s">
        <v>128</v>
      </c>
      <c r="Y21" s="25" t="s">
        <v>343</v>
      </c>
      <c r="Z21" s="25" t="s">
        <v>354</v>
      </c>
      <c r="AA21" s="25" t="s">
        <v>91</v>
      </c>
      <c r="AB21" s="25" t="s">
        <v>92</v>
      </c>
      <c r="AC21" s="25" t="s">
        <v>93</v>
      </c>
    </row>
    <row r="22" spans="1:29" ht="121.5" x14ac:dyDescent="0.3">
      <c r="A22" s="23" t="s">
        <v>355</v>
      </c>
      <c r="B22" s="24" t="s">
        <v>97</v>
      </c>
      <c r="C22" s="24">
        <v>100</v>
      </c>
      <c r="D22" s="24">
        <v>3</v>
      </c>
      <c r="E22" s="25" t="s">
        <v>381</v>
      </c>
      <c r="F22" s="25" t="s">
        <v>74</v>
      </c>
      <c r="G22" s="25" t="s">
        <v>75</v>
      </c>
      <c r="H22" s="25" t="s">
        <v>356</v>
      </c>
      <c r="I22" s="26" t="s">
        <v>77</v>
      </c>
      <c r="J22" s="26" t="s">
        <v>100</v>
      </c>
      <c r="K22" s="25" t="s">
        <v>357</v>
      </c>
      <c r="L22" s="25" t="s">
        <v>358</v>
      </c>
      <c r="M22" s="25" t="s">
        <v>103</v>
      </c>
      <c r="N22" s="25" t="s">
        <v>103</v>
      </c>
      <c r="O22" s="25" t="s">
        <v>81</v>
      </c>
      <c r="P22" s="25" t="s">
        <v>359</v>
      </c>
      <c r="Q22" s="25" t="s">
        <v>123</v>
      </c>
      <c r="R22" s="25" t="s">
        <v>106</v>
      </c>
      <c r="S22" s="25" t="s">
        <v>360</v>
      </c>
      <c r="T22" s="25" t="s">
        <v>361</v>
      </c>
      <c r="U22" s="26" t="s">
        <v>126</v>
      </c>
      <c r="V22" s="25" t="s">
        <v>87</v>
      </c>
      <c r="W22" s="25" t="s">
        <v>362</v>
      </c>
      <c r="X22" s="25" t="s">
        <v>157</v>
      </c>
      <c r="Y22" s="25" t="s">
        <v>363</v>
      </c>
      <c r="Z22" s="25" t="s">
        <v>364</v>
      </c>
      <c r="AA22" s="25" t="s">
        <v>103</v>
      </c>
      <c r="AB22" s="25" t="s">
        <v>160</v>
      </c>
      <c r="AC22" s="25" t="s">
        <v>93</v>
      </c>
    </row>
    <row r="23" spans="1:29" ht="121.5" x14ac:dyDescent="0.3">
      <c r="A23" s="23" t="s">
        <v>365</v>
      </c>
      <c r="B23" s="24" t="s">
        <v>97</v>
      </c>
      <c r="C23" s="24">
        <v>100</v>
      </c>
      <c r="D23" s="24">
        <v>3</v>
      </c>
      <c r="E23" s="25" t="s">
        <v>382</v>
      </c>
      <c r="F23" s="25" t="s">
        <v>74</v>
      </c>
      <c r="G23" s="25" t="s">
        <v>117</v>
      </c>
      <c r="H23" s="25" t="s">
        <v>215</v>
      </c>
      <c r="I23" s="26" t="s">
        <v>77</v>
      </c>
      <c r="J23" s="26" t="s">
        <v>100</v>
      </c>
      <c r="K23" s="25" t="s">
        <v>366</v>
      </c>
      <c r="L23" s="25" t="s">
        <v>367</v>
      </c>
      <c r="M23" s="25" t="s">
        <v>103</v>
      </c>
      <c r="N23" s="25" t="s">
        <v>81</v>
      </c>
      <c r="O23" s="25" t="s">
        <v>103</v>
      </c>
      <c r="P23" s="25" t="s">
        <v>368</v>
      </c>
      <c r="Q23" s="25" t="s">
        <v>123</v>
      </c>
      <c r="R23" s="25" t="s">
        <v>106</v>
      </c>
      <c r="S23" s="25" t="s">
        <v>369</v>
      </c>
      <c r="T23" s="25" t="s">
        <v>108</v>
      </c>
      <c r="U23" s="26" t="s">
        <v>126</v>
      </c>
      <c r="V23" s="25" t="s">
        <v>110</v>
      </c>
      <c r="W23" s="25" t="s">
        <v>185</v>
      </c>
      <c r="X23" s="25" t="s">
        <v>128</v>
      </c>
      <c r="Y23" s="25" t="s">
        <v>89</v>
      </c>
      <c r="Z23" s="25" t="s">
        <v>370</v>
      </c>
      <c r="AA23" s="25" t="s">
        <v>103</v>
      </c>
      <c r="AB23" s="25" t="s">
        <v>92</v>
      </c>
      <c r="AC23" s="25" t="s">
        <v>371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TULEMUSED</vt:lpstr>
      <vt:lpstr>ANDMED</vt:lpstr>
      <vt:lpstr>ANDMED!_2016_12_02___vlk_ja_pauk__quiz__vlk_ja_pauk_2016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Gerrit Kanarbik</cp:lastModifiedBy>
  <dcterms:created xsi:type="dcterms:W3CDTF">2012-11-22T16:31:04Z</dcterms:created>
  <dcterms:modified xsi:type="dcterms:W3CDTF">2019-11-29T15:28:50Z</dcterms:modified>
</cp:coreProperties>
</file>